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lbertslund-my.sharepoint.com/personal/tcc_albertslund_dk/Documents/IV/Endelige aftaler/"/>
    </mc:Choice>
  </mc:AlternateContent>
  <xr:revisionPtr revIDLastSave="61" documentId="11_1557D715AB86980DA7BD2D8F79787B4FA6CF3773" xr6:coauthVersionLast="47" xr6:coauthVersionMax="47" xr10:uidLastSave="{E2BB833E-097D-497A-8397-909028888AE3}"/>
  <bookViews>
    <workbookView xWindow="-110" yWindow="-110" windowWidth="19420" windowHeight="10420" xr2:uid="{00000000-000D-0000-FFFF-FFFF00000000}"/>
  </bookViews>
  <sheets>
    <sheet name="Bilag til afregning" sheetId="1" r:id="rId1"/>
    <sheet name="Forløbstaks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G17" i="1" l="1"/>
  <c r="I17" i="1" s="1"/>
  <c r="J17" i="1" s="1"/>
  <c r="G9" i="1"/>
  <c r="I9" i="1" s="1"/>
  <c r="J9" i="1" s="1"/>
  <c r="G18" i="1"/>
  <c r="I18" i="1" s="1"/>
  <c r="J18" i="1" s="1"/>
  <c r="G19" i="1"/>
  <c r="I19" i="1" s="1"/>
  <c r="J19" i="1" s="1"/>
  <c r="G15" i="1"/>
  <c r="I15" i="1" s="1"/>
  <c r="J15" i="1" s="1"/>
  <c r="G7" i="1"/>
  <c r="I7" i="1" s="1"/>
  <c r="J7" i="1" s="1"/>
  <c r="G8" i="1"/>
  <c r="I8" i="1" s="1"/>
  <c r="J8" i="1" s="1"/>
  <c r="G14" i="1"/>
  <c r="I14" i="1" s="1"/>
  <c r="J14" i="1" s="1"/>
  <c r="G6" i="1"/>
  <c r="I6" i="1" s="1"/>
  <c r="J6" i="1" s="1"/>
  <c r="G11" i="1"/>
  <c r="I11" i="1" s="1"/>
  <c r="J11" i="1" s="1"/>
  <c r="G10" i="1"/>
  <c r="I10" i="1" s="1"/>
  <c r="J10" i="1" s="1"/>
  <c r="G16" i="1"/>
  <c r="I16" i="1" s="1"/>
  <c r="J16" i="1" s="1"/>
  <c r="G22" i="1"/>
  <c r="I22" i="1" s="1"/>
  <c r="J22" i="1" s="1"/>
  <c r="G4" i="1"/>
  <c r="I4" i="1" s="1"/>
  <c r="J4" i="1" s="1"/>
  <c r="G21" i="1"/>
  <c r="I21" i="1" s="1"/>
  <c r="J21" i="1" s="1"/>
  <c r="G13" i="1"/>
  <c r="I13" i="1" s="1"/>
  <c r="J13" i="1" s="1"/>
  <c r="G5" i="1"/>
  <c r="I5" i="1" s="1"/>
  <c r="J5" i="1" s="1"/>
  <c r="G20" i="1"/>
  <c r="I20" i="1" s="1"/>
  <c r="J20" i="1" s="1"/>
  <c r="G12" i="1"/>
  <c r="I12" i="1" s="1"/>
  <c r="J12" i="1" s="1"/>
  <c r="C26" i="1" l="1"/>
  <c r="C27" i="1"/>
  <c r="C25" i="1"/>
  <c r="C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tc={B4222422-02F9-4934-9374-FB6A77F0A73C}</author>
  </authors>
  <commentList>
    <comment ref="B4" authorId="0" shapeId="0" xr:uid="{B4222422-02F9-4934-9374-FB6A77F0A73C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I den første registreringsvejledning udsendt i december 2021 blev denne indsatstitel foreslår. 
I marts 2022 udsendte FKS en opdateret vejledning med forslag om at ændre indsatstitel for 'Intravenøs medicinsk behandling - Pumpe (Aftale Region H) til 'Intravenøs antibiotikabehandling - pumpe (Aftale Region H).
Besvar:
    Tlsvarende for indsatstital for Intravenøs medicinsk behandling (Aftale med Region H) --&gt; ændring til Intravenøs antibiotikabehandling (Aftale med RegionH).</t>
      </text>
    </comment>
  </commentList>
</comments>
</file>

<file path=xl/sharedStrings.xml><?xml version="1.0" encoding="utf-8"?>
<sst xmlns="http://schemas.openxmlformats.org/spreadsheetml/2006/main" count="104" uniqueCount="50">
  <si>
    <t>CPR-nummer</t>
  </si>
  <si>
    <t>Type af forløb</t>
  </si>
  <si>
    <t>Dato for første indsats</t>
  </si>
  <si>
    <t>Dato for sidste indsats</t>
  </si>
  <si>
    <t>Antal dage i forløbet</t>
  </si>
  <si>
    <t>Max grænse for dage i forløbet</t>
  </si>
  <si>
    <t>Antal dage på dagstakst</t>
  </si>
  <si>
    <t>Forløbstakst</t>
  </si>
  <si>
    <t>Evt. afregning for dagstakster</t>
  </si>
  <si>
    <t>Samlet afregning for hele forløbet</t>
  </si>
  <si>
    <t>xxxxxx-xxxx</t>
  </si>
  <si>
    <t>Intravenøs medicinsk behandling – Pumpe (Aftale med RegionH)</t>
  </si>
  <si>
    <t>Intravenøs medicinsk behandling (Aftale med RegionH)</t>
  </si>
  <si>
    <t>Intravenøs væskebehandling (Aftale med RegionH)</t>
  </si>
  <si>
    <t>Forudsætninger / beregningsgrundlag for de enkelte takster</t>
  </si>
  <si>
    <t>Forløbs-ydelse</t>
  </si>
  <si>
    <t>Antal dage (gnm.)</t>
  </si>
  <si>
    <t xml:space="preserve">Antal daglige besøg </t>
  </si>
  <si>
    <t>Antal besøg i alt per forløb (gnm.)</t>
  </si>
  <si>
    <t xml:space="preserve">Dagstakst afregnes </t>
  </si>
  <si>
    <t>IV-antibiotika</t>
  </si>
  <si>
    <t>1-6 dage</t>
  </si>
  <si>
    <t>4 dage</t>
  </si>
  <si>
    <t>3 besøg</t>
  </si>
  <si>
    <t>12 besøg</t>
  </si>
  <si>
    <t>Fra 7. dagen</t>
  </si>
  <si>
    <t>IV-væske (isoton)</t>
  </si>
  <si>
    <t>1-3 dage</t>
  </si>
  <si>
    <t>1 dage</t>
  </si>
  <si>
    <t>2 besøg</t>
  </si>
  <si>
    <t>Fra 4. dagen</t>
  </si>
  <si>
    <t>IV-pumpe</t>
  </si>
  <si>
    <t>1 besøg</t>
  </si>
  <si>
    <t>4 besøg</t>
  </si>
  <si>
    <t>Tabel 2: Takster for afregning af IV-behandling i kommunalt regi i Region Hovedstaden i 2020 pl.</t>
  </si>
  <si>
    <t>Trin 1</t>
  </si>
  <si>
    <t>(0-1499 årlige forløb)</t>
  </si>
  <si>
    <t>Trin 2</t>
  </si>
  <si>
    <t>(1500-2999 årlige forløb)</t>
  </si>
  <si>
    <t>Trin 3</t>
  </si>
  <si>
    <t>(3000+ årlige forløb)</t>
  </si>
  <si>
    <t>Forløb</t>
  </si>
  <si>
    <t>Dagstakst</t>
  </si>
  <si>
    <t>Max dage</t>
  </si>
  <si>
    <t>forløbstaks</t>
  </si>
  <si>
    <t>dagstakst</t>
  </si>
  <si>
    <t>Samlet afregning</t>
  </si>
  <si>
    <t>I alt</t>
  </si>
  <si>
    <t xml:space="preserve">Bilag til aftale om registrering, afregning og monitorering vedr. IV-behandling i kommunalt regi </t>
  </si>
  <si>
    <r>
      <t xml:space="preserve">Af </t>
    </r>
    <r>
      <rPr>
        <sz val="11"/>
        <color rgb="FF333333"/>
        <rFont val="Arial"/>
        <family val="2"/>
      </rPr>
      <t xml:space="preserve">bilaget skal alle de forløb, der afregnes for, fremgå.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</si>
</sst>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.&quot;;[Red]\-#,##0\ &quot;kr.&quot;"/>
    <numFmt numFmtId="164" formatCode="_-* #,##0.00\ _k_r_._-;\-* #,##0.00\ _k_r_._-;_-* &quot;-&quot;??\ _k_r_._-;_-@_-"/>
    <numFmt numFmtId="165" formatCode="#,##0\ &quot;kr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333333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0" fillId="3" borderId="4" xfId="0" applyFill="1" applyBorder="1" applyAlignment="1">
      <alignment vertical="top" wrapText="1" inden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 indent="1"/>
    </xf>
    <xf numFmtId="0" fontId="3" fillId="5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6" fontId="3" fillId="0" borderId="17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6" xfId="0" applyNumberFormat="1" applyFont="1" applyBorder="1" applyAlignment="1">
      <alignment horizontal="center" vertical="center"/>
    </xf>
    <xf numFmtId="3" fontId="0" fillId="0" borderId="0" xfId="0" applyNumberFormat="1"/>
    <xf numFmtId="0" fontId="7" fillId="0" borderId="0" xfId="0" applyFont="1"/>
    <xf numFmtId="0" fontId="6" fillId="6" borderId="0" xfId="0" applyFont="1" applyFill="1"/>
    <xf numFmtId="0" fontId="7" fillId="6" borderId="0" xfId="0" applyFont="1" applyFill="1"/>
    <xf numFmtId="0" fontId="8" fillId="6" borderId="24" xfId="0" applyFont="1" applyFill="1" applyBorder="1"/>
    <xf numFmtId="14" fontId="7" fillId="6" borderId="0" xfId="0" applyNumberFormat="1" applyFont="1" applyFill="1"/>
    <xf numFmtId="3" fontId="7" fillId="6" borderId="0" xfId="0" applyNumberFormat="1" applyFont="1" applyFill="1"/>
    <xf numFmtId="0" fontId="8" fillId="6" borderId="0" xfId="0" applyFont="1" applyFill="1"/>
    <xf numFmtId="165" fontId="8" fillId="6" borderId="0" xfId="0" applyNumberFormat="1" applyFont="1" applyFill="1"/>
    <xf numFmtId="0" fontId="8" fillId="6" borderId="23" xfId="0" applyFont="1" applyFill="1" applyBorder="1"/>
    <xf numFmtId="165" fontId="8" fillId="6" borderId="23" xfId="0" applyNumberFormat="1" applyFont="1" applyFill="1" applyBorder="1"/>
    <xf numFmtId="0" fontId="7" fillId="6" borderId="0" xfId="0" applyFont="1" applyFill="1" applyBorder="1"/>
    <xf numFmtId="14" fontId="7" fillId="6" borderId="0" xfId="0" applyNumberFormat="1" applyFont="1" applyFill="1" applyBorder="1"/>
    <xf numFmtId="3" fontId="7" fillId="6" borderId="0" xfId="0" applyNumberFormat="1" applyFont="1" applyFill="1" applyBorder="1"/>
    <xf numFmtId="0" fontId="7" fillId="6" borderId="25" xfId="0" applyFont="1" applyFill="1" applyBorder="1"/>
    <xf numFmtId="14" fontId="7" fillId="6" borderId="25" xfId="0" applyNumberFormat="1" applyFont="1" applyFill="1" applyBorder="1"/>
    <xf numFmtId="3" fontId="7" fillId="6" borderId="25" xfId="0" applyNumberFormat="1" applyFont="1" applyFill="1" applyBorder="1"/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K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410881</xdr:colOff>
      <xdr:row>19</xdr:row>
      <xdr:rowOff>89648</xdr:rowOff>
    </xdr:from>
    <xdr:to>
      <xdr:col>5</xdr:col>
      <xdr:colOff>672352</xdr:colOff>
      <xdr:row>34</xdr:row>
      <xdr:rowOff>1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ECAC8C4F-3F74-96B2-B46F-FFA9D9D3E8D5}"/>
            </a:ext>
          </a:extLst>
        </xdr:cNvPr>
        <xdr:cNvSpPr/>
      </xdr:nvSpPr>
      <xdr:spPr>
        <a:xfrm>
          <a:off x="7388410" y="3122707"/>
          <a:ext cx="3077883" cy="2308412"/>
        </a:xfrm>
        <a:prstGeom prst="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95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den første registreringsvejledning udsendt i december 2021 blev denne indsatstitel foreslår. </a:t>
          </a:r>
        </a:p>
        <a:p>
          <a:r>
            <a:rPr lang="da-DK" sz="95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 marts 2022 udsendte FKS en opdateret vejledning med forslag om at ændre indsatstitel for 'Intravenøs medicinsk behandling - Pumpe (Aftale Region H) til 'Intravenøs antibiotikabehandling - pumpe (Aftale Region H).</a:t>
          </a:r>
        </a:p>
        <a:p>
          <a:endParaRPr lang="da-DK" sz="95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95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Tlsvarende for indsatstital for Intravenøs medicinsk behandling (Aftale med Region H) --&gt; forslag om ændring til Intravenøs antibiotikabehandling (Aftale med RegionH).</a:t>
          </a:r>
          <a:r>
            <a:rPr lang="da-DK" sz="95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da-DK" sz="950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950" u="sng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understreges, at titler på niveau III udelukkendes besluttes af hver enkelt kommune. </a:t>
          </a:r>
          <a:endParaRPr lang="da-DK" sz="950" u="sng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3720353</xdr:colOff>
      <xdr:row>6</xdr:row>
      <xdr:rowOff>37354</xdr:rowOff>
    </xdr:from>
    <xdr:to>
      <xdr:col>3</xdr:col>
      <xdr:colOff>410881</xdr:colOff>
      <xdr:row>26</xdr:row>
      <xdr:rowOff>130737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81FE6D5-0EA5-B982-8880-5CA350B8B59D}"/>
            </a:ext>
          </a:extLst>
        </xdr:cNvPr>
        <xdr:cNvCxnSpPr>
          <a:stCxn id="2" idx="1"/>
        </xdr:cNvCxnSpPr>
      </xdr:nvCxnSpPr>
      <xdr:spPr>
        <a:xfrm flipH="1" flipV="1">
          <a:off x="5080000" y="1030942"/>
          <a:ext cx="2308410" cy="32459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3242236</xdr:colOff>
      <xdr:row>12</xdr:row>
      <xdr:rowOff>22413</xdr:rowOff>
    </xdr:from>
    <xdr:to>
      <xdr:col>3</xdr:col>
      <xdr:colOff>410881</xdr:colOff>
      <xdr:row>26</xdr:row>
      <xdr:rowOff>130737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7B760780-210F-4C67-8C8E-CCAE3FB6A28C}"/>
            </a:ext>
          </a:extLst>
        </xdr:cNvPr>
        <xdr:cNvCxnSpPr>
          <a:stCxn id="2" idx="1"/>
        </xdr:cNvCxnSpPr>
      </xdr:nvCxnSpPr>
      <xdr:spPr>
        <a:xfrm flipH="1" flipV="1">
          <a:off x="4601883" y="1957295"/>
          <a:ext cx="2786527" cy="23196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rine Cornelius Høgh" id="{F1490D05-18C0-49D2-BC18-ADC306501B32}" userId="S::tcc@albertslund.dk::e130c457-ee97-4184-9014-cf835bf7f736" providerId="AD"/>
</personList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07-08T12:26:27.95" personId="{F1490D05-18C0-49D2-BC18-ADC306501B32}" id="{B4222422-02F9-4934-9374-FB6A77F0A73C}">
    <text>I den første registreringsvejledning udsendt i december 2021 blev denne indsatstitel foreslår. 
I marts 2022 udsendte FKS en opdateret vejledning med forslag om at ændre indsatstitel for 'Intravenøs medicinsk behandling - Pumpe (Aftale Region H) til 'Intravenøs antibiotikabehandling - pumpe (Aftale Region H).</text>
  </threadedComment>
  <threadedComment ref="B4" dT="2022-07-08T12:28:20.25" personId="{F1490D05-18C0-49D2-BC18-ADC306501B32}" id="{DB01C44A-3F94-445D-BEA5-784F743F902B}" parentId="{B4222422-02F9-4934-9374-FB6A77F0A73C}">
    <text>Tlsvarende for indsatstital for Intravenøs medicinsk behandling (Aftale med Region H) --&gt; ændring til Intravenøs antibiotikabehandling (Aftale med RegionH).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2" zoomScale="85" zoomScaleNormal="85" workbookViewId="0">
      <selection activeCell="F25" sqref="F25"/>
    </sheetView>
  </sheetViews>
  <sheetFormatPr defaultRowHeight="12.5" x14ac:dyDescent="0.25"/>
  <cols>
    <col min="1" max="1" width="19.453125" style="17" bestFit="1" customWidth="1"/>
    <col min="2" max="2" width="59.54296875" style="17" customWidth="1"/>
    <col min="3" max="4" width="20.81640625" style="17" bestFit="1" customWidth="1"/>
    <col min="5" max="5" width="19.453125" style="17" bestFit="1" customWidth="1"/>
    <col min="6" max="6" width="26.81640625" style="17" customWidth="1"/>
    <col min="7" max="7" width="22.1796875" style="17" bestFit="1" customWidth="1"/>
    <col min="8" max="8" width="11.81640625" style="17" bestFit="1" customWidth="1"/>
    <col min="9" max="9" width="27.26953125" style="17" customWidth="1"/>
    <col min="10" max="10" width="31.81640625" style="17" bestFit="1" customWidth="1"/>
    <col min="11" max="16384" width="8.7265625" style="17"/>
  </cols>
  <sheetData>
    <row r="1" spans="1:10" ht="14" x14ac:dyDescent="0.3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" x14ac:dyDescent="0.3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3" x14ac:dyDescent="0.3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19" t="s">
        <v>10</v>
      </c>
      <c r="B4" s="19" t="s">
        <v>11</v>
      </c>
      <c r="C4" s="21">
        <v>44705</v>
      </c>
      <c r="D4" s="21">
        <v>44706</v>
      </c>
      <c r="E4" s="22">
        <f t="shared" ref="E4:E22" si="0">D4-C4</f>
        <v>1</v>
      </c>
      <c r="F4" s="22">
        <f>VLOOKUP(B4,Forløbstakster!$M$6:$P$8,2,FALSE)</f>
        <v>6</v>
      </c>
      <c r="G4" s="22">
        <f t="shared" ref="G4:G22" si="1">IF((E4-F4)&lt;0,0,E4-F4)</f>
        <v>0</v>
      </c>
      <c r="H4" s="22">
        <f>VLOOKUP(B4,Forløbstakster!$M$6:$P$8,3,FALSE)</f>
        <v>2049</v>
      </c>
      <c r="I4" s="22">
        <f>VLOOKUP(B4,Forløbstakster!$M$6:$P$8,4,FALSE)*G4</f>
        <v>0</v>
      </c>
      <c r="J4" s="22">
        <f>H4+I4</f>
        <v>2049</v>
      </c>
    </row>
    <row r="5" spans="1:10" x14ac:dyDescent="0.25">
      <c r="A5" s="19" t="s">
        <v>10</v>
      </c>
      <c r="B5" s="19" t="s">
        <v>11</v>
      </c>
      <c r="C5" s="21">
        <v>44709</v>
      </c>
      <c r="D5" s="21">
        <v>44715</v>
      </c>
      <c r="E5" s="22">
        <f t="shared" si="0"/>
        <v>6</v>
      </c>
      <c r="F5" s="22">
        <f>VLOOKUP(B5,Forløbstakster!$M$6:$P$8,2,FALSE)</f>
        <v>6</v>
      </c>
      <c r="G5" s="22">
        <f t="shared" si="1"/>
        <v>0</v>
      </c>
      <c r="H5" s="22">
        <f>VLOOKUP(B5,Forløbstakster!$M$6:$P$8,3,FALSE)</f>
        <v>2049</v>
      </c>
      <c r="I5" s="22">
        <f>VLOOKUP(B5,Forløbstakster!$M$6:$P$8,4,FALSE)*G5</f>
        <v>0</v>
      </c>
      <c r="J5" s="22">
        <f t="shared" ref="J5:J22" si="2">H5+I5</f>
        <v>2049</v>
      </c>
    </row>
    <row r="6" spans="1:10" x14ac:dyDescent="0.25">
      <c r="A6" s="19" t="s">
        <v>10</v>
      </c>
      <c r="B6" s="19" t="s">
        <v>11</v>
      </c>
      <c r="C6" s="21">
        <v>44708</v>
      </c>
      <c r="D6" s="21">
        <v>44710</v>
      </c>
      <c r="E6" s="22">
        <f t="shared" si="0"/>
        <v>2</v>
      </c>
      <c r="F6" s="22">
        <f>VLOOKUP(B6,Forløbstakster!$M$6:$P$8,2,FALSE)</f>
        <v>6</v>
      </c>
      <c r="G6" s="22">
        <f t="shared" si="1"/>
        <v>0</v>
      </c>
      <c r="H6" s="22">
        <f>VLOOKUP(B6,Forløbstakster!$M$6:$P$8,3,FALSE)</f>
        <v>2049</v>
      </c>
      <c r="I6" s="22">
        <f>VLOOKUP(B6,Forløbstakster!$M$6:$P$8,4,FALSE)*G6</f>
        <v>0</v>
      </c>
      <c r="J6" s="22">
        <f t="shared" si="2"/>
        <v>2049</v>
      </c>
    </row>
    <row r="7" spans="1:10" x14ac:dyDescent="0.25">
      <c r="A7" s="19" t="s">
        <v>10</v>
      </c>
      <c r="B7" s="19" t="s">
        <v>11</v>
      </c>
      <c r="C7" s="21">
        <v>44707</v>
      </c>
      <c r="D7" s="21">
        <v>44711</v>
      </c>
      <c r="E7" s="22">
        <f t="shared" si="0"/>
        <v>4</v>
      </c>
      <c r="F7" s="22">
        <f>VLOOKUP(B7,Forløbstakster!$M$6:$P$8,2,FALSE)</f>
        <v>6</v>
      </c>
      <c r="G7" s="22">
        <f t="shared" si="1"/>
        <v>0</v>
      </c>
      <c r="H7" s="22">
        <f>VLOOKUP(B7,Forløbstakster!$M$6:$P$8,3,FALSE)</f>
        <v>2049</v>
      </c>
      <c r="I7" s="22">
        <f>VLOOKUP(B7,Forløbstakster!$M$6:$P$8,4,FALSE)*G7</f>
        <v>0</v>
      </c>
      <c r="J7" s="22">
        <f t="shared" si="2"/>
        <v>2049</v>
      </c>
    </row>
    <row r="8" spans="1:10" x14ac:dyDescent="0.25">
      <c r="A8" s="19" t="s">
        <v>10</v>
      </c>
      <c r="B8" s="19" t="s">
        <v>11</v>
      </c>
      <c r="C8" s="21">
        <v>44708</v>
      </c>
      <c r="D8" s="21">
        <v>44715</v>
      </c>
      <c r="E8" s="22">
        <f t="shared" si="0"/>
        <v>7</v>
      </c>
      <c r="F8" s="22">
        <f>VLOOKUP(B8,Forløbstakster!$M$6:$P$8,2,FALSE)</f>
        <v>6</v>
      </c>
      <c r="G8" s="22">
        <f t="shared" si="1"/>
        <v>1</v>
      </c>
      <c r="H8" s="22">
        <f>VLOOKUP(B8,Forløbstakster!$M$6:$P$8,3,FALSE)</f>
        <v>2049</v>
      </c>
      <c r="I8" s="22">
        <f>VLOOKUP(B8,Forløbstakster!$M$6:$P$8,4,FALSE)*G8</f>
        <v>341</v>
      </c>
      <c r="J8" s="22">
        <f t="shared" si="2"/>
        <v>2390</v>
      </c>
    </row>
    <row r="9" spans="1:10" x14ac:dyDescent="0.25">
      <c r="A9" s="19" t="s">
        <v>10</v>
      </c>
      <c r="B9" s="19" t="s">
        <v>11</v>
      </c>
      <c r="C9" s="21">
        <v>44707</v>
      </c>
      <c r="D9" s="21">
        <v>44742</v>
      </c>
      <c r="E9" s="22">
        <f t="shared" si="0"/>
        <v>35</v>
      </c>
      <c r="F9" s="22">
        <f>VLOOKUP(B9,Forløbstakster!$M$6:$P$8,2,FALSE)</f>
        <v>6</v>
      </c>
      <c r="G9" s="22">
        <f t="shared" si="1"/>
        <v>29</v>
      </c>
      <c r="H9" s="22">
        <f>VLOOKUP(B9,Forløbstakster!$M$6:$P$8,3,FALSE)</f>
        <v>2049</v>
      </c>
      <c r="I9" s="22">
        <f>VLOOKUP(B9,Forløbstakster!$M$6:$P$8,4,FALSE)*G9</f>
        <v>9889</v>
      </c>
      <c r="J9" s="22">
        <f t="shared" si="2"/>
        <v>11938</v>
      </c>
    </row>
    <row r="10" spans="1:10" x14ac:dyDescent="0.25">
      <c r="A10" s="19" t="s">
        <v>10</v>
      </c>
      <c r="B10" s="19" t="s">
        <v>12</v>
      </c>
      <c r="C10" s="21">
        <v>44705</v>
      </c>
      <c r="D10" s="21">
        <v>44706</v>
      </c>
      <c r="E10" s="22">
        <f t="shared" si="0"/>
        <v>1</v>
      </c>
      <c r="F10" s="22">
        <f>VLOOKUP(B10,Forløbstakster!$M$6:$P$8,2,FALSE)</f>
        <v>6</v>
      </c>
      <c r="G10" s="22">
        <f t="shared" si="1"/>
        <v>0</v>
      </c>
      <c r="H10" s="22">
        <f>VLOOKUP(B10,Forløbstakster!$M$6:$P$8,3,FALSE)</f>
        <v>6915</v>
      </c>
      <c r="I10" s="22">
        <f>VLOOKUP(B10,Forløbstakster!$M$6:$P$8,4,FALSE)*G10</f>
        <v>0</v>
      </c>
      <c r="J10" s="22">
        <f t="shared" si="2"/>
        <v>6915</v>
      </c>
    </row>
    <row r="11" spans="1:10" x14ac:dyDescent="0.25">
      <c r="A11" s="19" t="s">
        <v>10</v>
      </c>
      <c r="B11" s="19" t="s">
        <v>12</v>
      </c>
      <c r="C11" s="21">
        <v>44708</v>
      </c>
      <c r="D11" s="21">
        <v>44713</v>
      </c>
      <c r="E11" s="22">
        <f t="shared" si="0"/>
        <v>5</v>
      </c>
      <c r="F11" s="22">
        <f>VLOOKUP(B11,Forløbstakster!$M$6:$P$8,2,FALSE)</f>
        <v>6</v>
      </c>
      <c r="G11" s="22">
        <f t="shared" si="1"/>
        <v>0</v>
      </c>
      <c r="H11" s="22">
        <f>VLOOKUP(B11,Forløbstakster!$M$6:$P$8,3,FALSE)</f>
        <v>6915</v>
      </c>
      <c r="I11" s="22">
        <f>VLOOKUP(B11,Forløbstakster!$M$6:$P$8,4,FALSE)*G11</f>
        <v>0</v>
      </c>
      <c r="J11" s="22">
        <f t="shared" si="2"/>
        <v>6915</v>
      </c>
    </row>
    <row r="12" spans="1:10" x14ac:dyDescent="0.25">
      <c r="A12" s="19" t="s">
        <v>10</v>
      </c>
      <c r="B12" s="19" t="s">
        <v>12</v>
      </c>
      <c r="C12" s="21">
        <v>44707</v>
      </c>
      <c r="D12" s="21">
        <v>44742</v>
      </c>
      <c r="E12" s="22">
        <f t="shared" si="0"/>
        <v>35</v>
      </c>
      <c r="F12" s="22">
        <f>VLOOKUP(B12,Forløbstakster!$M$6:$P$8,2,FALSE)</f>
        <v>6</v>
      </c>
      <c r="G12" s="22">
        <f t="shared" si="1"/>
        <v>29</v>
      </c>
      <c r="H12" s="22">
        <f>VLOOKUP(B12,Forløbstakster!$M$6:$P$8,3,FALSE)</f>
        <v>6915</v>
      </c>
      <c r="I12" s="22">
        <f>VLOOKUP(B12,Forløbstakster!$M$6:$P$8,4,FALSE)*G12</f>
        <v>43065</v>
      </c>
      <c r="J12" s="22">
        <f t="shared" si="2"/>
        <v>49980</v>
      </c>
    </row>
    <row r="13" spans="1:10" x14ac:dyDescent="0.25">
      <c r="A13" s="19" t="s">
        <v>10</v>
      </c>
      <c r="B13" s="19" t="s">
        <v>12</v>
      </c>
      <c r="C13" s="21">
        <v>44705</v>
      </c>
      <c r="D13" s="21">
        <v>44706</v>
      </c>
      <c r="E13" s="22">
        <f t="shared" si="0"/>
        <v>1</v>
      </c>
      <c r="F13" s="22">
        <f>VLOOKUP(B13,Forløbstakster!$M$6:$P$8,2,FALSE)</f>
        <v>6</v>
      </c>
      <c r="G13" s="22">
        <f t="shared" si="1"/>
        <v>0</v>
      </c>
      <c r="H13" s="22">
        <f>VLOOKUP(B13,Forløbstakster!$M$6:$P$8,3,FALSE)</f>
        <v>6915</v>
      </c>
      <c r="I13" s="22">
        <f>VLOOKUP(B13,Forløbstakster!$M$6:$P$8,4,FALSE)*G13</f>
        <v>0</v>
      </c>
      <c r="J13" s="22">
        <f t="shared" si="2"/>
        <v>6915</v>
      </c>
    </row>
    <row r="14" spans="1:10" x14ac:dyDescent="0.25">
      <c r="A14" s="19" t="s">
        <v>10</v>
      </c>
      <c r="B14" s="19" t="s">
        <v>12</v>
      </c>
      <c r="C14" s="21">
        <v>44707</v>
      </c>
      <c r="D14" s="21">
        <v>44727</v>
      </c>
      <c r="E14" s="22">
        <f t="shared" si="0"/>
        <v>20</v>
      </c>
      <c r="F14" s="22">
        <f>VLOOKUP(B14,Forløbstakster!$M$6:$P$8,2,FALSE)</f>
        <v>6</v>
      </c>
      <c r="G14" s="22">
        <f t="shared" si="1"/>
        <v>14</v>
      </c>
      <c r="H14" s="22">
        <f>VLOOKUP(B14,Forløbstakster!$M$6:$P$8,3,FALSE)</f>
        <v>6915</v>
      </c>
      <c r="I14" s="22">
        <f>VLOOKUP(B14,Forløbstakster!$M$6:$P$8,4,FALSE)*G14</f>
        <v>20790</v>
      </c>
      <c r="J14" s="22">
        <f t="shared" si="2"/>
        <v>27705</v>
      </c>
    </row>
    <row r="15" spans="1:10" x14ac:dyDescent="0.25">
      <c r="A15" s="19" t="s">
        <v>10</v>
      </c>
      <c r="B15" s="19" t="s">
        <v>12</v>
      </c>
      <c r="C15" s="21">
        <v>44705</v>
      </c>
      <c r="D15" s="21">
        <v>44706</v>
      </c>
      <c r="E15" s="22">
        <f t="shared" si="0"/>
        <v>1</v>
      </c>
      <c r="F15" s="22">
        <f>VLOOKUP(B15,Forløbstakster!$M$6:$P$8,2,FALSE)</f>
        <v>6</v>
      </c>
      <c r="G15" s="22">
        <f t="shared" si="1"/>
        <v>0</v>
      </c>
      <c r="H15" s="22">
        <f>VLOOKUP(B15,Forløbstakster!$M$6:$P$8,3,FALSE)</f>
        <v>6915</v>
      </c>
      <c r="I15" s="22">
        <f>VLOOKUP(B15,Forløbstakster!$M$6:$P$8,4,FALSE)*G15</f>
        <v>0</v>
      </c>
      <c r="J15" s="22">
        <f t="shared" si="2"/>
        <v>6915</v>
      </c>
    </row>
    <row r="16" spans="1:10" x14ac:dyDescent="0.25">
      <c r="A16" s="19" t="s">
        <v>10</v>
      </c>
      <c r="B16" s="19" t="s">
        <v>12</v>
      </c>
      <c r="C16" s="21">
        <v>44709</v>
      </c>
      <c r="D16" s="21">
        <v>44723</v>
      </c>
      <c r="E16" s="22">
        <f t="shared" si="0"/>
        <v>14</v>
      </c>
      <c r="F16" s="22">
        <f>VLOOKUP(B16,Forløbstakster!$M$6:$P$8,2,FALSE)</f>
        <v>6</v>
      </c>
      <c r="G16" s="22">
        <f t="shared" si="1"/>
        <v>8</v>
      </c>
      <c r="H16" s="22">
        <f>VLOOKUP(B16,Forløbstakster!$M$6:$P$8,3,FALSE)</f>
        <v>6915</v>
      </c>
      <c r="I16" s="22">
        <f>VLOOKUP(B16,Forløbstakster!$M$6:$P$8,4,FALSE)*G16</f>
        <v>11880</v>
      </c>
      <c r="J16" s="22">
        <f t="shared" si="2"/>
        <v>18795</v>
      </c>
    </row>
    <row r="17" spans="1:10" x14ac:dyDescent="0.25">
      <c r="A17" s="19" t="s">
        <v>10</v>
      </c>
      <c r="B17" s="19" t="s">
        <v>13</v>
      </c>
      <c r="C17" s="21">
        <v>44707</v>
      </c>
      <c r="D17" s="21">
        <v>44714</v>
      </c>
      <c r="E17" s="22">
        <f t="shared" si="0"/>
        <v>7</v>
      </c>
      <c r="F17" s="22">
        <f>VLOOKUP(B17,Forløbstakster!$M$6:$P$8,2,FALSE)</f>
        <v>3</v>
      </c>
      <c r="G17" s="22">
        <f t="shared" si="1"/>
        <v>4</v>
      </c>
      <c r="H17" s="22">
        <f>VLOOKUP(B17,Forløbstakster!$M$6:$P$8,3,FALSE)</f>
        <v>1343</v>
      </c>
      <c r="I17" s="22">
        <f>VLOOKUP(B17,Forløbstakster!$M$6:$P$8,4,FALSE)*G17</f>
        <v>1364</v>
      </c>
      <c r="J17" s="22">
        <f t="shared" si="2"/>
        <v>2707</v>
      </c>
    </row>
    <row r="18" spans="1:10" x14ac:dyDescent="0.25">
      <c r="A18" s="19" t="s">
        <v>10</v>
      </c>
      <c r="B18" s="19" t="s">
        <v>13</v>
      </c>
      <c r="C18" s="21">
        <v>44705</v>
      </c>
      <c r="D18" s="21">
        <v>44706</v>
      </c>
      <c r="E18" s="22">
        <f t="shared" si="0"/>
        <v>1</v>
      </c>
      <c r="F18" s="22">
        <f>VLOOKUP(B18,Forløbstakster!$M$6:$P$8,2,FALSE)</f>
        <v>3</v>
      </c>
      <c r="G18" s="22">
        <f t="shared" si="1"/>
        <v>0</v>
      </c>
      <c r="H18" s="22">
        <f>VLOOKUP(B18,Forløbstakster!$M$6:$P$8,3,FALSE)</f>
        <v>1343</v>
      </c>
      <c r="I18" s="22">
        <f>VLOOKUP(B18,Forløbstakster!$M$6:$P$8,4,FALSE)*G18</f>
        <v>0</v>
      </c>
      <c r="J18" s="22">
        <f t="shared" si="2"/>
        <v>1343</v>
      </c>
    </row>
    <row r="19" spans="1:10" x14ac:dyDescent="0.25">
      <c r="A19" s="19" t="s">
        <v>10</v>
      </c>
      <c r="B19" s="19" t="s">
        <v>13</v>
      </c>
      <c r="C19" s="21">
        <v>44709</v>
      </c>
      <c r="D19" s="21">
        <v>44723</v>
      </c>
      <c r="E19" s="22">
        <f t="shared" si="0"/>
        <v>14</v>
      </c>
      <c r="F19" s="22">
        <f>VLOOKUP(B19,Forløbstakster!$M$6:$P$8,2,FALSE)</f>
        <v>3</v>
      </c>
      <c r="G19" s="22">
        <f t="shared" si="1"/>
        <v>11</v>
      </c>
      <c r="H19" s="22">
        <f>VLOOKUP(B19,Forløbstakster!$M$6:$P$8,3,FALSE)</f>
        <v>1343</v>
      </c>
      <c r="I19" s="22">
        <f>VLOOKUP(B19,Forløbstakster!$M$6:$P$8,4,FALSE)*G19</f>
        <v>3751</v>
      </c>
      <c r="J19" s="22">
        <f t="shared" si="2"/>
        <v>5094</v>
      </c>
    </row>
    <row r="20" spans="1:10" x14ac:dyDescent="0.25">
      <c r="A20" s="19" t="s">
        <v>10</v>
      </c>
      <c r="B20" s="19" t="s">
        <v>13</v>
      </c>
      <c r="C20" s="21">
        <v>44705</v>
      </c>
      <c r="D20" s="21">
        <v>44706</v>
      </c>
      <c r="E20" s="22">
        <f t="shared" si="0"/>
        <v>1</v>
      </c>
      <c r="F20" s="22">
        <f>VLOOKUP(B20,Forløbstakster!$M$6:$P$8,2,FALSE)</f>
        <v>3</v>
      </c>
      <c r="G20" s="22">
        <f t="shared" si="1"/>
        <v>0</v>
      </c>
      <c r="H20" s="22">
        <f>VLOOKUP(B20,Forløbstakster!$M$6:$P$8,3,FALSE)</f>
        <v>1343</v>
      </c>
      <c r="I20" s="22">
        <f>VLOOKUP(B20,Forløbstakster!$M$6:$P$8,4,FALSE)*G20</f>
        <v>0</v>
      </c>
      <c r="J20" s="22">
        <f t="shared" si="2"/>
        <v>1343</v>
      </c>
    </row>
    <row r="21" spans="1:10" x14ac:dyDescent="0.25">
      <c r="A21" s="27" t="s">
        <v>10</v>
      </c>
      <c r="B21" s="27" t="s">
        <v>13</v>
      </c>
      <c r="C21" s="28">
        <v>44709</v>
      </c>
      <c r="D21" s="28">
        <v>44723</v>
      </c>
      <c r="E21" s="29">
        <f t="shared" si="0"/>
        <v>14</v>
      </c>
      <c r="F21" s="29">
        <f>VLOOKUP(B21,Forløbstakster!$M$6:$P$8,2,FALSE)</f>
        <v>3</v>
      </c>
      <c r="G21" s="29">
        <f t="shared" si="1"/>
        <v>11</v>
      </c>
      <c r="H21" s="29">
        <f>VLOOKUP(B21,Forløbstakster!$M$6:$P$8,3,FALSE)</f>
        <v>1343</v>
      </c>
      <c r="I21" s="29">
        <f>VLOOKUP(B21,Forløbstakster!$M$6:$P$8,4,FALSE)*G21</f>
        <v>3751</v>
      </c>
      <c r="J21" s="29">
        <f t="shared" si="2"/>
        <v>5094</v>
      </c>
    </row>
    <row r="22" spans="1:10" x14ac:dyDescent="0.25">
      <c r="A22" s="30" t="s">
        <v>10</v>
      </c>
      <c r="B22" s="30" t="s">
        <v>13</v>
      </c>
      <c r="C22" s="31">
        <v>44708</v>
      </c>
      <c r="D22" s="31">
        <v>44717</v>
      </c>
      <c r="E22" s="32">
        <f t="shared" si="0"/>
        <v>9</v>
      </c>
      <c r="F22" s="32">
        <f>VLOOKUP(B22,Forløbstakster!$M$6:$P$8,2,FALSE)</f>
        <v>3</v>
      </c>
      <c r="G22" s="32">
        <f t="shared" si="1"/>
        <v>6</v>
      </c>
      <c r="H22" s="32">
        <f>VLOOKUP(B22,Forløbstakster!$M$6:$P$8,3,FALSE)</f>
        <v>1343</v>
      </c>
      <c r="I22" s="32">
        <f>VLOOKUP(B22,Forløbstakster!$M$6:$P$8,4,FALSE)*G22</f>
        <v>2046</v>
      </c>
      <c r="J22" s="32">
        <f t="shared" si="2"/>
        <v>3389</v>
      </c>
    </row>
    <row r="23" spans="1:10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3" x14ac:dyDescent="0.3">
      <c r="A25" s="23" t="s">
        <v>46</v>
      </c>
      <c r="B25" s="23" t="s">
        <v>11</v>
      </c>
      <c r="C25" s="24">
        <f>SUMIF($B$4:$B$22,B25,$J$4:$J$22)</f>
        <v>22524</v>
      </c>
      <c r="D25" s="19"/>
      <c r="E25" s="19"/>
      <c r="F25" s="19"/>
      <c r="G25" s="19"/>
      <c r="H25" s="19"/>
      <c r="I25" s="19"/>
      <c r="J25" s="19"/>
    </row>
    <row r="26" spans="1:10" ht="13" x14ac:dyDescent="0.3">
      <c r="A26" s="23" t="s">
        <v>46</v>
      </c>
      <c r="B26" s="23" t="s">
        <v>12</v>
      </c>
      <c r="C26" s="24">
        <f>SUMIF($B$4:$B$22,B26,$J$4:$J$22)</f>
        <v>124140</v>
      </c>
      <c r="D26" s="19"/>
      <c r="E26" s="19"/>
      <c r="F26" s="19"/>
      <c r="G26" s="19"/>
      <c r="H26" s="19"/>
      <c r="I26" s="19"/>
      <c r="J26" s="19"/>
    </row>
    <row r="27" spans="1:10" ht="13" x14ac:dyDescent="0.3">
      <c r="A27" s="23" t="s">
        <v>46</v>
      </c>
      <c r="B27" s="23" t="s">
        <v>13</v>
      </c>
      <c r="C27" s="24">
        <f>SUMIF($B$4:$B$22,B27,$J$4:$J$22)</f>
        <v>18970</v>
      </c>
      <c r="D27" s="19"/>
      <c r="E27" s="19"/>
      <c r="F27" s="19"/>
      <c r="G27" s="19"/>
      <c r="H27" s="19"/>
      <c r="I27" s="19"/>
      <c r="J27" s="19"/>
    </row>
    <row r="28" spans="1:10" ht="13.5" thickBot="1" x14ac:dyDescent="0.35">
      <c r="A28" s="25" t="s">
        <v>46</v>
      </c>
      <c r="B28" s="25" t="s">
        <v>47</v>
      </c>
      <c r="C28" s="26">
        <f>SUM(C25:C27)</f>
        <v>165634</v>
      </c>
      <c r="D28" s="19"/>
      <c r="E28" s="19"/>
      <c r="F28" s="19"/>
      <c r="G28" s="19"/>
      <c r="H28" s="19"/>
      <c r="I28" s="19"/>
      <c r="J28" s="19"/>
    </row>
    <row r="29" spans="1:10" ht="13" thickTop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</row>
    <row r="36" spans="1:10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</row>
    <row r="37" spans="1:10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Q19"/>
  <sheetViews>
    <sheetView topLeftCell="A4" workbookViewId="0">
      <selection activeCell="M6" sqref="M6:M8"/>
    </sheetView>
  </sheetViews>
  <sheetFormatPr defaultRowHeight="14.5" x14ac:dyDescent="0.35"/>
  <cols>
    <col min="13" max="13" width="59.7265625" bestFit="1" customWidth="1"/>
    <col min="15" max="15" width="10.81640625" bestFit="1" customWidth="1"/>
  </cols>
  <sheetData>
    <row r="4" spans="3:17" ht="15" thickBot="1" x14ac:dyDescent="0.4"/>
    <row r="5" spans="3:17" ht="15" thickBot="1" x14ac:dyDescent="0.4">
      <c r="C5" s="39" t="s">
        <v>14</v>
      </c>
      <c r="D5" s="40"/>
      <c r="E5" s="40"/>
      <c r="F5" s="40"/>
      <c r="G5" s="40"/>
      <c r="H5" s="41"/>
      <c r="N5" t="s">
        <v>43</v>
      </c>
      <c r="O5" t="s">
        <v>44</v>
      </c>
      <c r="P5" t="s">
        <v>45</v>
      </c>
    </row>
    <row r="6" spans="3:17" ht="47" thickTop="1" thickBot="1" x14ac:dyDescent="0.4">
      <c r="C6" s="2"/>
      <c r="D6" s="3" t="s">
        <v>15</v>
      </c>
      <c r="E6" s="3" t="s">
        <v>16</v>
      </c>
      <c r="F6" s="3" t="s">
        <v>17</v>
      </c>
      <c r="G6" s="3" t="s">
        <v>18</v>
      </c>
      <c r="H6" s="4" t="s">
        <v>19</v>
      </c>
      <c r="M6" s="1" t="s">
        <v>11</v>
      </c>
      <c r="N6" s="16">
        <v>6</v>
      </c>
      <c r="O6" s="16">
        <v>2049</v>
      </c>
      <c r="P6" s="16">
        <v>341</v>
      </c>
      <c r="Q6" s="16"/>
    </row>
    <row r="7" spans="3:17" ht="35" thickBot="1" x14ac:dyDescent="0.4"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4" t="s">
        <v>25</v>
      </c>
      <c r="M7" s="1" t="s">
        <v>12</v>
      </c>
      <c r="N7" s="16">
        <v>6</v>
      </c>
      <c r="O7" s="16">
        <v>6915</v>
      </c>
      <c r="P7" s="16">
        <v>1485</v>
      </c>
      <c r="Q7" s="16"/>
    </row>
    <row r="8" spans="3:17" ht="35" thickBot="1" x14ac:dyDescent="0.4">
      <c r="C8" s="7" t="s">
        <v>26</v>
      </c>
      <c r="D8" s="3" t="s">
        <v>27</v>
      </c>
      <c r="E8" s="3" t="s">
        <v>28</v>
      </c>
      <c r="F8" s="3" t="s">
        <v>29</v>
      </c>
      <c r="G8" s="3" t="s">
        <v>29</v>
      </c>
      <c r="H8" s="4" t="s">
        <v>30</v>
      </c>
      <c r="M8" s="1" t="s">
        <v>13</v>
      </c>
      <c r="N8" s="16">
        <v>3</v>
      </c>
      <c r="O8" s="16">
        <v>1343</v>
      </c>
      <c r="P8" s="16">
        <v>341</v>
      </c>
      <c r="Q8" s="16"/>
    </row>
    <row r="9" spans="3:17" ht="23.5" thickBot="1" x14ac:dyDescent="0.4">
      <c r="C9" s="5" t="s">
        <v>31</v>
      </c>
      <c r="D9" s="6" t="s">
        <v>21</v>
      </c>
      <c r="E9" s="6" t="s">
        <v>22</v>
      </c>
      <c r="F9" s="6" t="s">
        <v>32</v>
      </c>
      <c r="G9" s="6" t="s">
        <v>33</v>
      </c>
      <c r="H9" s="4" t="s">
        <v>25</v>
      </c>
      <c r="M9" s="1"/>
    </row>
    <row r="10" spans="3:17" x14ac:dyDescent="0.35">
      <c r="M10" s="1"/>
    </row>
    <row r="11" spans="3:17" x14ac:dyDescent="0.35">
      <c r="M11" s="1"/>
    </row>
    <row r="12" spans="3:17" ht="15" thickBot="1" x14ac:dyDescent="0.4">
      <c r="M12" s="1"/>
    </row>
    <row r="13" spans="3:17" ht="15" thickBot="1" x14ac:dyDescent="0.4">
      <c r="C13" s="42" t="s">
        <v>34</v>
      </c>
      <c r="D13" s="43"/>
      <c r="E13" s="43"/>
      <c r="F13" s="43"/>
      <c r="G13" s="43"/>
      <c r="H13" s="43"/>
      <c r="I13" s="43"/>
      <c r="J13" s="44"/>
      <c r="M13" s="1"/>
    </row>
    <row r="14" spans="3:17" x14ac:dyDescent="0.35">
      <c r="C14" s="45"/>
      <c r="D14" s="47"/>
      <c r="E14" s="49" t="s">
        <v>35</v>
      </c>
      <c r="F14" s="50"/>
      <c r="G14" s="49" t="s">
        <v>37</v>
      </c>
      <c r="H14" s="53"/>
      <c r="I14" s="55" t="s">
        <v>39</v>
      </c>
      <c r="J14" s="53"/>
    </row>
    <row r="15" spans="3:17" ht="15" thickBot="1" x14ac:dyDescent="0.4">
      <c r="C15" s="46"/>
      <c r="D15" s="48"/>
      <c r="E15" s="51" t="s">
        <v>36</v>
      </c>
      <c r="F15" s="52"/>
      <c r="G15" s="51" t="s">
        <v>38</v>
      </c>
      <c r="H15" s="54"/>
      <c r="I15" s="56" t="s">
        <v>40</v>
      </c>
      <c r="J15" s="54"/>
    </row>
    <row r="16" spans="3:17" ht="15" thickBot="1" x14ac:dyDescent="0.4">
      <c r="C16" s="8"/>
      <c r="D16" s="9"/>
      <c r="E16" s="10" t="s">
        <v>41</v>
      </c>
      <c r="F16" s="11" t="s">
        <v>42</v>
      </c>
      <c r="G16" s="10" t="s">
        <v>41</v>
      </c>
      <c r="H16" s="11" t="s">
        <v>42</v>
      </c>
      <c r="I16" s="10" t="s">
        <v>41</v>
      </c>
      <c r="J16" s="11" t="s">
        <v>42</v>
      </c>
    </row>
    <row r="17" spans="3:10" x14ac:dyDescent="0.35">
      <c r="C17" s="33" t="s">
        <v>20</v>
      </c>
      <c r="D17" s="34"/>
      <c r="E17" s="12">
        <v>6915</v>
      </c>
      <c r="F17" s="13">
        <v>1485</v>
      </c>
      <c r="G17" s="12">
        <v>6411</v>
      </c>
      <c r="H17" s="13">
        <v>1366</v>
      </c>
      <c r="I17" s="12">
        <v>6159</v>
      </c>
      <c r="J17" s="13">
        <v>1306</v>
      </c>
    </row>
    <row r="18" spans="3:10" x14ac:dyDescent="0.35">
      <c r="C18" s="35" t="s">
        <v>26</v>
      </c>
      <c r="D18" s="36"/>
      <c r="E18" s="12">
        <v>1343</v>
      </c>
      <c r="F18" s="13">
        <v>341</v>
      </c>
      <c r="G18" s="12">
        <v>1274</v>
      </c>
      <c r="H18" s="13">
        <v>309</v>
      </c>
      <c r="I18" s="12">
        <v>1240</v>
      </c>
      <c r="J18" s="13">
        <v>292</v>
      </c>
    </row>
    <row r="19" spans="3:10" ht="15" thickBot="1" x14ac:dyDescent="0.4">
      <c r="C19" s="37" t="s">
        <v>31</v>
      </c>
      <c r="D19" s="38"/>
      <c r="E19" s="14">
        <v>2049</v>
      </c>
      <c r="F19" s="15">
        <v>341</v>
      </c>
      <c r="G19" s="14">
        <v>1912</v>
      </c>
      <c r="H19" s="15">
        <v>309</v>
      </c>
      <c r="I19" s="14">
        <v>1843</v>
      </c>
      <c r="J19" s="15">
        <v>292</v>
      </c>
    </row>
  </sheetData>
  <mergeCells count="13">
    <mergeCell ref="C17:D17"/>
    <mergeCell ref="C18:D18"/>
    <mergeCell ref="C19:D19"/>
    <mergeCell ref="C5:H5"/>
    <mergeCell ref="C13:J13"/>
    <mergeCell ref="C14:C15"/>
    <mergeCell ref="D14:D15"/>
    <mergeCell ref="E14:F14"/>
    <mergeCell ref="E15:F15"/>
    <mergeCell ref="G14:H14"/>
    <mergeCell ref="G15:H15"/>
    <mergeCell ref="I14:J14"/>
    <mergeCell ref="I15:J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Bilag til afregning</vt:lpstr>
      <vt:lpstr>Forløbstakster</vt:lpstr>
    </vt:vector>
  </TitlesOfParts>
  <Company>Helsingør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Ljungberg Jørgensen</dc:creator>
  <cp:lastModifiedBy>Trine Cornelius Høgh</cp:lastModifiedBy>
  <dcterms:created xsi:type="dcterms:W3CDTF">2021-09-14T12:10:25Z</dcterms:created>
  <dcterms:modified xsi:type="dcterms:W3CDTF">2022-07-08T12:31:09Z</dcterms:modified>
</cp:coreProperties>
</file>