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\KKR\FKSS\Rammeaftaler\Rammeaftale 2023\Godkendelse\"/>
    </mc:Choice>
  </mc:AlternateContent>
  <xr:revisionPtr revIDLastSave="0" documentId="13_ncr:1_{7A94CAF3-ED46-490F-9AE3-882B77111B2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Model for enhedstakst" sheetId="7" r:id="rId1"/>
    <sheet name="Simulering ved enhedstakst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8" l="1"/>
  <c r="H7" i="8"/>
  <c r="B7" i="8"/>
  <c r="B22" i="7"/>
  <c r="D24" i="7" l="1"/>
  <c r="P9" i="8" l="1"/>
  <c r="J9" i="8"/>
  <c r="D9" i="8"/>
  <c r="I11" i="8" l="1"/>
  <c r="C11" i="8"/>
  <c r="O8" i="8"/>
  <c r="I8" i="8"/>
  <c r="C8" i="8"/>
  <c r="H10" i="8"/>
  <c r="P6" i="8"/>
  <c r="J6" i="8"/>
  <c r="D6" i="8"/>
  <c r="C26" i="7"/>
  <c r="C23" i="7"/>
  <c r="D21" i="7"/>
  <c r="B10" i="8" l="1"/>
  <c r="B12" i="8" s="1"/>
  <c r="C22" i="7"/>
  <c r="C25" i="7" s="1"/>
  <c r="C27" i="7" s="1"/>
  <c r="B25" i="7"/>
  <c r="B27" i="7" s="1"/>
  <c r="O7" i="8"/>
  <c r="O10" i="8" s="1"/>
  <c r="N10" i="8"/>
  <c r="H23" i="8"/>
  <c r="H12" i="8"/>
  <c r="H15" i="8" s="1"/>
  <c r="H22" i="8"/>
  <c r="I7" i="8"/>
  <c r="I10" i="8" s="1"/>
  <c r="J10" i="8" s="1"/>
  <c r="C7" i="8"/>
  <c r="C10" i="8" s="1"/>
  <c r="H18" i="8" l="1"/>
  <c r="J15" i="8"/>
  <c r="K15" i="8" s="1"/>
  <c r="B23" i="8"/>
  <c r="B22" i="8"/>
  <c r="B15" i="8"/>
  <c r="B18" i="8" s="1"/>
  <c r="D15" i="8" s="1"/>
  <c r="E15" i="8" s="1"/>
  <c r="B37" i="7"/>
  <c r="B30" i="7"/>
  <c r="B33" i="7" s="1"/>
  <c r="D30" i="7" s="1"/>
  <c r="E30" i="7" s="1"/>
  <c r="P10" i="8"/>
  <c r="B38" i="7"/>
  <c r="D27" i="7"/>
  <c r="D25" i="7"/>
  <c r="I12" i="8"/>
  <c r="J12" i="8" s="1"/>
  <c r="C12" i="8"/>
  <c r="D12" i="8" s="1"/>
  <c r="D10" i="8"/>
  <c r="E27" i="7" l="1"/>
  <c r="D35" i="7"/>
  <c r="E35" i="7" s="1"/>
  <c r="D20" i="8"/>
  <c r="E12" i="8"/>
  <c r="K12" i="8"/>
  <c r="J20" i="8"/>
  <c r="D40" i="7" l="1"/>
  <c r="J25" i="8"/>
  <c r="K25" i="8" s="1"/>
  <c r="K20" i="8"/>
  <c r="D25" i="8"/>
  <c r="D26" i="8" s="1"/>
  <c r="E26" i="8" s="1"/>
  <c r="E20" i="8"/>
  <c r="E40" i="7" l="1"/>
  <c r="D41" i="7"/>
  <c r="E41" i="7" s="1"/>
  <c r="N11" i="8"/>
  <c r="E25" i="8"/>
  <c r="J26" i="8"/>
  <c r="K26" i="8" s="1"/>
  <c r="O11" i="8" l="1"/>
  <c r="O12" i="8" s="1"/>
  <c r="N12" i="8"/>
  <c r="N22" i="8" l="1"/>
  <c r="N15" i="8"/>
  <c r="N18" i="8" s="1"/>
  <c r="P15" i="8" s="1"/>
  <c r="Q15" i="8" s="1"/>
  <c r="N23" i="8"/>
  <c r="P12" i="8"/>
  <c r="P20" i="8" l="1"/>
  <c r="Q12" i="8"/>
  <c r="P25" i="8" l="1"/>
  <c r="Q25" i="8" s="1"/>
  <c r="Q20" i="8"/>
  <c r="P26" i="8" l="1"/>
  <c r="Q26" i="8" s="1"/>
</calcChain>
</file>

<file path=xl/sharedStrings.xml><?xml version="1.0" encoding="utf-8"?>
<sst xmlns="http://schemas.openxmlformats.org/spreadsheetml/2006/main" count="132" uniqueCount="55">
  <si>
    <t>+5 % grænse</t>
  </si>
  <si>
    <t>- 5 % grænse</t>
  </si>
  <si>
    <t>Til efterregulering</t>
  </si>
  <si>
    <t>Nettoresultat</t>
  </si>
  <si>
    <t>Endeligt regnskab</t>
  </si>
  <si>
    <t>Oprindeligt budget</t>
  </si>
  <si>
    <t>Budgetteret takstgrundlag</t>
  </si>
  <si>
    <t>Belægningsprocent</t>
  </si>
  <si>
    <t>Normerede pladser</t>
  </si>
  <si>
    <t>Samlet før efterregulering</t>
  </si>
  <si>
    <t>Tab/gevinst for driftsherre</t>
  </si>
  <si>
    <t>Afvigelse i procent</t>
  </si>
  <si>
    <t>Efterregulering af O/U-skud</t>
  </si>
  <si>
    <t>Omkostnings-baseret budget</t>
  </si>
  <si>
    <t>Afvigelse</t>
  </si>
  <si>
    <t xml:space="preserve">Trods den højere takstindtjening betyder merforbruget på de direkte udgifter, at </t>
  </si>
  <si>
    <t>Takstindtægt</t>
  </si>
  <si>
    <t>Beregnede omkostninger</t>
  </si>
  <si>
    <t>Efterreguleringen fra år 0 indregnes i det budgetterede takstgrundlag og indgår hermed i taksten.</t>
  </si>
  <si>
    <t xml:space="preserve">Afvigelse </t>
  </si>
  <si>
    <t>(+=underskud/-= overskud)</t>
  </si>
  <si>
    <t>Takst pr. år</t>
  </si>
  <si>
    <t>(+=underskud/ -= overskud)</t>
  </si>
  <si>
    <t>Udgiften til efterreguleringen er afholdt i år 0 og holdes derfor neutral på udgiftssiden.</t>
  </si>
  <si>
    <t>Model til beregning af efterregulering</t>
  </si>
  <si>
    <t>Efterreguleringen beregnes som nettoresultatets afvigelse (summen af afvigelser på udgifts- og indtægtssiden) fra det omkostningsbaserede budget.</t>
  </si>
  <si>
    <t>Princip for efterregulering i styringsaftalen</t>
  </si>
  <si>
    <t>Vejledning til udfyldelse af model:</t>
  </si>
  <si>
    <t>Beregning af de direkte og beregnede omkostninger samt den budgetterede belægningsprocent skal følge principperne i styringsaftalen.</t>
  </si>
  <si>
    <t>Feltet "Til efterregulering" viser det beløb, som ligger ud over grænsen på 5 procent og dermed skal efterreguleres i taksten for tilbuddet to år efter.</t>
  </si>
  <si>
    <t>Feltet "Tab/gevinst for driftsherre" viser det beløb, som ligger inden for grænsen på 5 procent og dermed skal afholdes af driftsherre selv.</t>
  </si>
  <si>
    <t>Nedenstående eksempel på model til beregning af efterregulering følger principperne i styringsaftalen og tjener som inspiration til driftsherrekommunerne</t>
  </si>
  <si>
    <t>Ifølge styringsaftalen skal afvigelser inden for 5 procent af tilbuddets omkostningsbaserede budget, der ligger til grund for takstberegningen, afholdes</t>
  </si>
  <si>
    <t xml:space="preserve"> Udgifter balancerer, men en lavere belægningsprocent end budgetteret</t>
  </si>
  <si>
    <t>til, hvordan beregningen af efterreguleringen kan udføres. Der er ikke pligt til at anvende præcis denne model.</t>
  </si>
  <si>
    <t>Der skal alene indføres værdier i de hvide felter. Det vil sige de direkte og beregnede omkostninger, indtægter fra beboere m.v., efterreguleringen,</t>
  </si>
  <si>
    <t>Der er således grundag for efterregulering på 0,9 %.</t>
  </si>
  <si>
    <t>Da underskuddet ligger inden for 5 % grænsen er der ikke grundlag for en efterregulering.</t>
  </si>
  <si>
    <t>af driftsherren. Afvigelser over +/- 5 procent af budgettet efterreguleres i taksten for tilbuddet senest 2 år efter det år afvigelsen vedrører.</t>
  </si>
  <si>
    <t>Direkte omkostninger*</t>
  </si>
  <si>
    <t>*) De direkte omkostninger beregnes inklusiv 2 % til reparation og vedligeholdelse</t>
  </si>
  <si>
    <t>Efterreguleringen omfatter alene afvigelser i tilbuddets direkte omkostninger samt takstindtægterne, mens der ikke medregnes afvigelser på de indirekte og de beregnede omkostninger.</t>
  </si>
  <si>
    <t>Almindelige Indtægter</t>
  </si>
  <si>
    <r>
      <rPr>
        <b/>
        <sz val="10"/>
        <color theme="1"/>
        <rFont val="Calibri"/>
        <family val="2"/>
        <scheme val="minor"/>
      </rPr>
      <t>År 2:</t>
    </r>
    <r>
      <rPr>
        <sz val="10"/>
        <color theme="1"/>
        <rFont val="Calibri"/>
        <family val="2"/>
        <scheme val="minor"/>
      </rPr>
      <t xml:space="preserve"> Indregning af efterregulering fra år 0 i taksten.</t>
    </r>
  </si>
  <si>
    <r>
      <t xml:space="preserve">År 0: </t>
    </r>
    <r>
      <rPr>
        <sz val="10"/>
        <color theme="1"/>
        <rFont val="Calibri"/>
        <family val="2"/>
        <scheme val="minor"/>
      </rPr>
      <t>Merforbrug på udgiftssiden og højere belægning end budgetteret</t>
    </r>
  </si>
  <si>
    <r>
      <t xml:space="preserve">År 1: </t>
    </r>
    <r>
      <rPr>
        <sz val="10"/>
        <color theme="1"/>
        <rFont val="Calibri"/>
        <family val="2"/>
        <scheme val="minor"/>
      </rPr>
      <t>Mindreforbrug på udgiftssiden og ingen ændringer i belægning</t>
    </r>
  </si>
  <si>
    <t>Almindelige indtægter</t>
  </si>
  <si>
    <t>det normerede antal pladser, den budgetterede og realiserede belægningsprocent samt de realiserede indtægter i det endelige regnskab.</t>
  </si>
  <si>
    <t>Indirekte omkostninger (6 % af dir. omk.)</t>
  </si>
  <si>
    <t>Indirekte omkostninger (6 % af d. omk.)</t>
  </si>
  <si>
    <t>nettoregnskabet udviser et underskud på 6,5 % af det omkostningsbaserede budget.</t>
  </si>
  <si>
    <t>Dette giver en efterregulering svarende til 1,5 % af det omkostningsbaserede budget.</t>
  </si>
  <si>
    <t>Med et mindreforbrug på 5,9 % af det omkostningsbaserede budget og en uændret takst</t>
  </si>
  <si>
    <t>indtægt udviser nettoresultatet et overskud på 5,9 %, hvilket ligger over 5 % grænsen.</t>
  </si>
  <si>
    <t>Nettoresultatet udviser således et underskud på 2,3 % som følge af de lavere takstindtægter.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</si>
</sst>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_ ;_ * \-#,##0_ ;_ * &quot;-&quot;??_ ;_ @_ 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5" fontId="4" fillId="0" borderId="0" xfId="1" applyNumberFormat="1" applyFont="1"/>
    <xf numFmtId="0" fontId="6" fillId="0" borderId="0" xfId="0" applyFont="1"/>
    <xf numFmtId="0" fontId="0" fillId="0" borderId="0" xfId="0" applyFont="1" applyBorder="1" applyAlignment="1">
      <alignment horizontal="center"/>
    </xf>
    <xf numFmtId="165" fontId="3" fillId="0" borderId="0" xfId="0" applyNumberFormat="1" applyFont="1" applyBorder="1" applyAlignment="1"/>
    <xf numFmtId="165" fontId="5" fillId="0" borderId="0" xfId="0" applyNumberFormat="1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7" fillId="0" borderId="0" xfId="0" applyFont="1"/>
    <xf numFmtId="0" fontId="7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8" fillId="0" borderId="0" xfId="0" applyFont="1" applyAlignment="1">
      <alignment horizontal="left"/>
    </xf>
    <xf numFmtId="165" fontId="7" fillId="2" borderId="16" xfId="1" applyNumberFormat="1" applyFont="1" applyFill="1" applyBorder="1" applyAlignment="1">
      <alignment horizontal="center" wrapText="1"/>
    </xf>
    <xf numFmtId="165" fontId="7" fillId="2" borderId="17" xfId="1" applyNumberFormat="1" applyFont="1" applyFill="1" applyBorder="1" applyAlignment="1">
      <alignment horizontal="center" wrapText="1"/>
    </xf>
    <xf numFmtId="0" fontId="7" fillId="2" borderId="2" xfId="0" applyFont="1" applyFill="1" applyBorder="1"/>
    <xf numFmtId="165" fontId="7" fillId="0" borderId="16" xfId="1" applyNumberFormat="1" applyFont="1" applyBorder="1"/>
    <xf numFmtId="165" fontId="7" fillId="0" borderId="3" xfId="1" applyNumberFormat="1" applyFont="1" applyBorder="1"/>
    <xf numFmtId="165" fontId="7" fillId="2" borderId="16" xfId="1" applyNumberFormat="1" applyFont="1" applyFill="1" applyBorder="1"/>
    <xf numFmtId="9" fontId="7" fillId="2" borderId="4" xfId="2" applyNumberFormat="1" applyFont="1" applyFill="1" applyBorder="1"/>
    <xf numFmtId="0" fontId="7" fillId="2" borderId="5" xfId="0" applyFont="1" applyFill="1" applyBorder="1"/>
    <xf numFmtId="165" fontId="7" fillId="2" borderId="17" xfId="1" applyNumberFormat="1" applyFont="1" applyFill="1" applyBorder="1"/>
    <xf numFmtId="165" fontId="7" fillId="2" borderId="0" xfId="1" applyNumberFormat="1" applyFont="1" applyFill="1" applyBorder="1"/>
    <xf numFmtId="165" fontId="7" fillId="2" borderId="6" xfId="1" applyNumberFormat="1" applyFont="1" applyFill="1" applyBorder="1"/>
    <xf numFmtId="165" fontId="7" fillId="0" borderId="17" xfId="1" applyNumberFormat="1" applyFont="1" applyBorder="1"/>
    <xf numFmtId="0" fontId="7" fillId="2" borderId="7" xfId="0" applyFont="1" applyFill="1" applyBorder="1"/>
    <xf numFmtId="165" fontId="7" fillId="0" borderId="29" xfId="1" applyNumberFormat="1" applyFont="1" applyBorder="1"/>
    <xf numFmtId="165" fontId="7" fillId="0" borderId="18" xfId="1" applyNumberFormat="1" applyFont="1" applyFill="1" applyBorder="1"/>
    <xf numFmtId="165" fontId="7" fillId="2" borderId="28" xfId="1" applyNumberFormat="1" applyFont="1" applyFill="1" applyBorder="1"/>
    <xf numFmtId="165" fontId="7" fillId="2" borderId="8" xfId="1" applyNumberFormat="1" applyFont="1" applyFill="1" applyBorder="1"/>
    <xf numFmtId="9" fontId="7" fillId="2" borderId="6" xfId="2" applyFont="1" applyFill="1" applyBorder="1"/>
    <xf numFmtId="165" fontId="7" fillId="2" borderId="1" xfId="1" applyNumberFormat="1" applyFont="1" applyFill="1" applyBorder="1"/>
    <xf numFmtId="165" fontId="7" fillId="2" borderId="18" xfId="1" applyNumberFormat="1" applyFont="1" applyFill="1" applyBorder="1"/>
    <xf numFmtId="0" fontId="8" fillId="2" borderId="9" xfId="0" applyFont="1" applyFill="1" applyBorder="1"/>
    <xf numFmtId="165" fontId="8" fillId="2" borderId="19" xfId="1" applyNumberFormat="1" applyFont="1" applyFill="1" applyBorder="1"/>
    <xf numFmtId="165" fontId="8" fillId="2" borderId="10" xfId="1" applyNumberFormat="1" applyFont="1" applyFill="1" applyBorder="1"/>
    <xf numFmtId="166" fontId="8" fillId="2" borderId="11" xfId="2" applyNumberFormat="1" applyFont="1" applyFill="1" applyBorder="1"/>
    <xf numFmtId="0" fontId="7" fillId="2" borderId="12" xfId="0" applyFont="1" applyFill="1" applyBorder="1"/>
    <xf numFmtId="165" fontId="7" fillId="2" borderId="15" xfId="1" applyNumberFormat="1" applyFont="1" applyFill="1" applyBorder="1" applyAlignment="1">
      <alignment horizontal="center" wrapText="1"/>
    </xf>
    <xf numFmtId="165" fontId="7" fillId="2" borderId="14" xfId="1" applyNumberFormat="1" applyFont="1" applyFill="1" applyBorder="1" applyAlignment="1">
      <alignment horizontal="center" wrapText="1"/>
    </xf>
    <xf numFmtId="165" fontId="7" fillId="2" borderId="15" xfId="1" applyNumberFormat="1" applyFon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wrapText="1"/>
    </xf>
    <xf numFmtId="0" fontId="8" fillId="2" borderId="2" xfId="0" applyFont="1" applyFill="1" applyBorder="1"/>
    <xf numFmtId="165" fontId="8" fillId="2" borderId="16" xfId="1" applyNumberFormat="1" applyFont="1" applyFill="1" applyBorder="1"/>
    <xf numFmtId="166" fontId="8" fillId="2" borderId="4" xfId="2" applyNumberFormat="1" applyFont="1" applyFill="1" applyBorder="1"/>
    <xf numFmtId="165" fontId="7" fillId="0" borderId="17" xfId="1" applyNumberFormat="1" applyFont="1" applyFill="1" applyBorder="1"/>
    <xf numFmtId="0" fontId="7" fillId="2" borderId="9" xfId="0" applyFont="1" applyFill="1" applyBorder="1"/>
    <xf numFmtId="9" fontId="7" fillId="0" borderId="19" xfId="2" applyFont="1" applyBorder="1"/>
    <xf numFmtId="165" fontId="7" fillId="2" borderId="19" xfId="1" applyNumberFormat="1" applyFont="1" applyFill="1" applyBorder="1"/>
    <xf numFmtId="166" fontId="7" fillId="2" borderId="11" xfId="2" applyNumberFormat="1" applyFont="1" applyFill="1" applyBorder="1"/>
    <xf numFmtId="165" fontId="7" fillId="2" borderId="20" xfId="1" applyNumberFormat="1" applyFont="1" applyFill="1" applyBorder="1"/>
    <xf numFmtId="9" fontId="7" fillId="0" borderId="0" xfId="2" applyFont="1" applyBorder="1"/>
    <xf numFmtId="165" fontId="7" fillId="0" borderId="0" xfId="1" applyNumberFormat="1" applyFont="1" applyFill="1" applyBorder="1"/>
    <xf numFmtId="0" fontId="7" fillId="0" borderId="0" xfId="0" applyFont="1" applyFill="1" applyBorder="1"/>
    <xf numFmtId="9" fontId="7" fillId="0" borderId="0" xfId="2" applyFont="1" applyFill="1" applyBorder="1"/>
    <xf numFmtId="165" fontId="7" fillId="0" borderId="0" xfId="1" applyNumberFormat="1" applyFont="1"/>
    <xf numFmtId="0" fontId="8" fillId="2" borderId="12" xfId="0" applyFont="1" applyFill="1" applyBorder="1"/>
    <xf numFmtId="165" fontId="8" fillId="2" borderId="14" xfId="1" applyNumberFormat="1" applyFont="1" applyFill="1" applyBorder="1"/>
    <xf numFmtId="166" fontId="8" fillId="2" borderId="13" xfId="2" applyNumberFormat="1" applyFont="1" applyFill="1" applyBorder="1"/>
    <xf numFmtId="0" fontId="7" fillId="2" borderId="2" xfId="0" quotePrefix="1" applyFont="1" applyFill="1" applyBorder="1"/>
    <xf numFmtId="165" fontId="7" fillId="2" borderId="4" xfId="1" applyNumberFormat="1" applyFont="1" applyFill="1" applyBorder="1"/>
    <xf numFmtId="0" fontId="7" fillId="2" borderId="9" xfId="0" quotePrefix="1" applyFont="1" applyFill="1" applyBorder="1"/>
    <xf numFmtId="165" fontId="7" fillId="2" borderId="11" xfId="1" applyNumberFormat="1" applyFont="1" applyFill="1" applyBorder="1"/>
    <xf numFmtId="0" fontId="7" fillId="0" borderId="0" xfId="0" quotePrefix="1" applyFont="1" applyFill="1" applyBorder="1"/>
    <xf numFmtId="0" fontId="9" fillId="2" borderId="2" xfId="0" applyFont="1" applyFill="1" applyBorder="1"/>
    <xf numFmtId="165" fontId="9" fillId="2" borderId="3" xfId="1" applyNumberFormat="1" applyFont="1" applyFill="1" applyBorder="1"/>
    <xf numFmtId="166" fontId="9" fillId="2" borderId="4" xfId="2" applyNumberFormat="1" applyFont="1" applyFill="1" applyBorder="1"/>
    <xf numFmtId="0" fontId="10" fillId="2" borderId="9" xfId="0" applyFont="1" applyFill="1" applyBorder="1"/>
    <xf numFmtId="165" fontId="10" fillId="2" borderId="10" xfId="1" applyNumberFormat="1" applyFont="1" applyFill="1" applyBorder="1"/>
    <xf numFmtId="166" fontId="10" fillId="2" borderId="11" xfId="2" applyNumberFormat="1" applyFont="1" applyFill="1" applyBorder="1"/>
    <xf numFmtId="164" fontId="7" fillId="0" borderId="0" xfId="1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7" fillId="2" borderId="3" xfId="1" applyNumberFormat="1" applyFont="1" applyFill="1" applyBorder="1"/>
    <xf numFmtId="165" fontId="7" fillId="2" borderId="22" xfId="1" applyNumberFormat="1" applyFont="1" applyFill="1" applyBorder="1"/>
    <xf numFmtId="165" fontId="7" fillId="0" borderId="0" xfId="1" applyNumberFormat="1" applyFont="1" applyBorder="1"/>
    <xf numFmtId="0" fontId="7" fillId="2" borderId="6" xfId="0" applyFont="1" applyFill="1" applyBorder="1"/>
    <xf numFmtId="165" fontId="7" fillId="2" borderId="23" xfId="1" applyNumberFormat="1" applyFont="1" applyFill="1" applyBorder="1"/>
    <xf numFmtId="0" fontId="7" fillId="2" borderId="23" xfId="0" applyFont="1" applyFill="1" applyBorder="1"/>
    <xf numFmtId="165" fontId="7" fillId="2" borderId="24" xfId="1" applyNumberFormat="1" applyFont="1" applyFill="1" applyBorder="1"/>
    <xf numFmtId="0" fontId="7" fillId="2" borderId="8" xfId="0" applyFont="1" applyFill="1" applyBorder="1"/>
    <xf numFmtId="166" fontId="8" fillId="2" borderId="27" xfId="2" applyNumberFormat="1" applyFont="1" applyFill="1" applyBorder="1"/>
    <xf numFmtId="165" fontId="7" fillId="2" borderId="3" xfId="1" applyNumberFormat="1" applyFont="1" applyFill="1" applyBorder="1" applyAlignment="1">
      <alignment horizontal="center" wrapText="1"/>
    </xf>
    <xf numFmtId="165" fontId="7" fillId="2" borderId="16" xfId="1" applyNumberFormat="1" applyFont="1" applyFill="1" applyBorder="1" applyAlignment="1">
      <alignment horizontal="center"/>
    </xf>
    <xf numFmtId="165" fontId="7" fillId="2" borderId="4" xfId="1" applyNumberFormat="1" applyFont="1" applyFill="1" applyBorder="1" applyAlignment="1">
      <alignment horizontal="center" wrapText="1"/>
    </xf>
    <xf numFmtId="9" fontId="7" fillId="0" borderId="10" xfId="2" applyFont="1" applyFill="1" applyBorder="1"/>
    <xf numFmtId="0" fontId="7" fillId="2" borderId="11" xfId="0" applyFont="1" applyFill="1" applyBorder="1"/>
    <xf numFmtId="0" fontId="7" fillId="0" borderId="0" xfId="0" applyFont="1" applyBorder="1"/>
    <xf numFmtId="0" fontId="7" fillId="0" borderId="0" xfId="0" quotePrefix="1" applyFont="1"/>
    <xf numFmtId="165" fontId="9" fillId="0" borderId="0" xfId="1" applyNumberFormat="1" applyFont="1"/>
    <xf numFmtId="165" fontId="10" fillId="0" borderId="0" xfId="1" applyNumberFormat="1" applyFont="1"/>
    <xf numFmtId="10" fontId="7" fillId="0" borderId="0" xfId="2" applyNumberFormat="1" applyFont="1"/>
    <xf numFmtId="165" fontId="8" fillId="0" borderId="3" xfId="1" applyNumberFormat="1" applyFont="1" applyFill="1" applyBorder="1"/>
    <xf numFmtId="165" fontId="8" fillId="3" borderId="3" xfId="1" applyNumberFormat="1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165" fontId="7" fillId="2" borderId="16" xfId="1" applyNumberFormat="1" applyFont="1" applyFill="1" applyBorder="1" applyAlignment="1">
      <alignment horizontal="center" wrapText="1"/>
    </xf>
    <xf numFmtId="165" fontId="7" fillId="2" borderId="19" xfId="1" applyNumberFormat="1" applyFont="1" applyFill="1" applyBorder="1" applyAlignment="1">
      <alignment horizontal="center" wrapText="1"/>
    </xf>
    <xf numFmtId="165" fontId="7" fillId="2" borderId="22" xfId="1" applyNumberFormat="1" applyFont="1" applyFill="1" applyBorder="1" applyAlignment="1">
      <alignment horizontal="center" wrapText="1"/>
    </xf>
    <xf numFmtId="165" fontId="7" fillId="2" borderId="21" xfId="1" applyNumberFormat="1" applyFont="1" applyFill="1" applyBorder="1" applyAlignment="1">
      <alignment horizont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view="pageLayout" zoomScaleNormal="100" workbookViewId="0">
      <selection activeCell="C72" sqref="C72"/>
    </sheetView>
  </sheetViews>
  <sheetFormatPr defaultRowHeight="14.5" x14ac:dyDescent="0.35"/>
  <cols>
    <col min="1" max="1" width="36" customWidth="1"/>
    <col min="2" max="2" width="14.7265625" style="1" customWidth="1"/>
    <col min="3" max="3" width="13.453125" style="1" customWidth="1"/>
    <col min="4" max="4" width="11.7265625" style="1" customWidth="1"/>
    <col min="5" max="5" width="11.26953125" style="1" customWidth="1"/>
    <col min="6" max="6" width="11.54296875" style="1" customWidth="1"/>
    <col min="7" max="7" width="36" style="1" customWidth="1"/>
    <col min="8" max="8" width="14.81640625" style="1" customWidth="1"/>
    <col min="9" max="9" width="13.26953125" style="1" customWidth="1"/>
    <col min="10" max="10" width="10.1796875" style="1" customWidth="1"/>
    <col min="11" max="11" width="11.1796875" style="1" customWidth="1"/>
    <col min="12" max="12" width="2.1796875" style="1" customWidth="1"/>
    <col min="13" max="13" width="14.7265625" style="1" customWidth="1"/>
    <col min="14" max="14" width="11.7265625" style="1" bestFit="1" customWidth="1"/>
    <col min="15" max="15" width="9.81640625" style="1" customWidth="1"/>
    <col min="16" max="16" width="10.7265625" customWidth="1"/>
    <col min="17" max="17" width="1.81640625" customWidth="1"/>
  </cols>
  <sheetData>
    <row r="1" spans="1:15" x14ac:dyDescent="0.35">
      <c r="A1" s="13" t="s">
        <v>31</v>
      </c>
    </row>
    <row r="2" spans="1:15" x14ac:dyDescent="0.35">
      <c r="A2" s="13" t="s">
        <v>34</v>
      </c>
    </row>
    <row r="4" spans="1:15" s="5" customFormat="1" x14ac:dyDescent="0.35">
      <c r="A4" s="15" t="s">
        <v>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35">
      <c r="A5" s="13" t="s">
        <v>32</v>
      </c>
    </row>
    <row r="6" spans="1:15" x14ac:dyDescent="0.35">
      <c r="A6" s="13" t="s">
        <v>38</v>
      </c>
    </row>
    <row r="7" spans="1:15" x14ac:dyDescent="0.35">
      <c r="A7" s="14" t="s">
        <v>25</v>
      </c>
    </row>
    <row r="8" spans="1:15" x14ac:dyDescent="0.35">
      <c r="A8" s="14" t="s">
        <v>41</v>
      </c>
    </row>
    <row r="9" spans="1:15" x14ac:dyDescent="0.35">
      <c r="A9" s="14"/>
    </row>
    <row r="10" spans="1:15" x14ac:dyDescent="0.35">
      <c r="A10" s="16" t="s">
        <v>27</v>
      </c>
    </row>
    <row r="11" spans="1:15" x14ac:dyDescent="0.35">
      <c r="A11" s="13" t="s">
        <v>35</v>
      </c>
    </row>
    <row r="12" spans="1:15" x14ac:dyDescent="0.35">
      <c r="A12" s="13" t="s">
        <v>47</v>
      </c>
    </row>
    <row r="13" spans="1:15" x14ac:dyDescent="0.35">
      <c r="A13" s="13" t="s">
        <v>28</v>
      </c>
    </row>
    <row r="14" spans="1:15" x14ac:dyDescent="0.35">
      <c r="A14" s="13"/>
    </row>
    <row r="15" spans="1:15" s="1" customFormat="1" x14ac:dyDescent="0.35">
      <c r="A15" s="13" t="s">
        <v>29</v>
      </c>
    </row>
    <row r="16" spans="1:15" s="1" customFormat="1" x14ac:dyDescent="0.35">
      <c r="A16" s="13" t="s">
        <v>30</v>
      </c>
    </row>
    <row r="18" spans="1:5" s="1" customFormat="1" ht="15" thickBot="1" x14ac:dyDescent="0.4">
      <c r="A18" s="17" t="s">
        <v>24</v>
      </c>
      <c r="B18" s="4"/>
      <c r="C18" s="4"/>
      <c r="D18" s="4"/>
      <c r="E18" s="4"/>
    </row>
    <row r="19" spans="1:5" s="1" customFormat="1" x14ac:dyDescent="0.35">
      <c r="A19" s="99"/>
      <c r="B19" s="101" t="s">
        <v>13</v>
      </c>
      <c r="C19" s="101" t="s">
        <v>4</v>
      </c>
      <c r="D19" s="18" t="s">
        <v>19</v>
      </c>
      <c r="E19" s="103" t="s">
        <v>11</v>
      </c>
    </row>
    <row r="20" spans="1:5" s="1" customFormat="1" ht="23.25" customHeight="1" thickBot="1" x14ac:dyDescent="0.4">
      <c r="A20" s="100"/>
      <c r="B20" s="102"/>
      <c r="C20" s="102"/>
      <c r="D20" s="19" t="s">
        <v>22</v>
      </c>
      <c r="E20" s="104"/>
    </row>
    <row r="21" spans="1:5" s="1" customFormat="1" x14ac:dyDescent="0.35">
      <c r="A21" s="20" t="s">
        <v>39</v>
      </c>
      <c r="B21" s="21"/>
      <c r="C21" s="22"/>
      <c r="D21" s="23">
        <f>C21-B21</f>
        <v>0</v>
      </c>
      <c r="E21" s="24"/>
    </row>
    <row r="22" spans="1:5" s="1" customFormat="1" x14ac:dyDescent="0.35">
      <c r="A22" s="25" t="s">
        <v>48</v>
      </c>
      <c r="B22" s="26">
        <f>+B21*0.06</f>
        <v>0</v>
      </c>
      <c r="C22" s="27">
        <f>B22</f>
        <v>0</v>
      </c>
      <c r="D22" s="26"/>
      <c r="E22" s="28"/>
    </row>
    <row r="23" spans="1:5" s="1" customFormat="1" x14ac:dyDescent="0.35">
      <c r="A23" s="25" t="s">
        <v>17</v>
      </c>
      <c r="B23" s="29"/>
      <c r="C23" s="27">
        <f>B23</f>
        <v>0</v>
      </c>
      <c r="D23" s="26"/>
      <c r="E23" s="28"/>
    </row>
    <row r="24" spans="1:5" s="1" customFormat="1" x14ac:dyDescent="0.35">
      <c r="A24" s="30" t="s">
        <v>42</v>
      </c>
      <c r="B24" s="31"/>
      <c r="C24" s="32"/>
      <c r="D24" s="33">
        <f>C24-B24</f>
        <v>0</v>
      </c>
      <c r="E24" s="34"/>
    </row>
    <row r="25" spans="1:5" s="1" customFormat="1" x14ac:dyDescent="0.35">
      <c r="A25" s="25" t="s">
        <v>9</v>
      </c>
      <c r="B25" s="26">
        <f>SUM(B21:B24)</f>
        <v>0</v>
      </c>
      <c r="C25" s="26">
        <f>SUM(C21:C24)</f>
        <v>0</v>
      </c>
      <c r="D25" s="26">
        <f>C25-B25</f>
        <v>0</v>
      </c>
      <c r="E25" s="35"/>
    </row>
    <row r="26" spans="1:5" s="1" customFormat="1" x14ac:dyDescent="0.35">
      <c r="A26" s="30" t="s">
        <v>12</v>
      </c>
      <c r="B26" s="32"/>
      <c r="C26" s="36">
        <f>B26</f>
        <v>0</v>
      </c>
      <c r="D26" s="37"/>
      <c r="E26" s="34"/>
    </row>
    <row r="27" spans="1:5" s="1" customFormat="1" ht="15" thickBot="1" x14ac:dyDescent="0.4">
      <c r="A27" s="38" t="s">
        <v>6</v>
      </c>
      <c r="B27" s="39">
        <f>SUM(B25:B26)</f>
        <v>0</v>
      </c>
      <c r="C27" s="40">
        <f>SUM(C25:C26)</f>
        <v>0</v>
      </c>
      <c r="D27" s="39">
        <f>C27-B27</f>
        <v>0</v>
      </c>
      <c r="E27" s="41">
        <f>IF(D27=0,0,D27/B27)</f>
        <v>0</v>
      </c>
    </row>
    <row r="28" spans="1:5" s="1" customFormat="1" ht="15" thickBot="1" x14ac:dyDescent="0.4">
      <c r="A28" s="12" t="s">
        <v>40</v>
      </c>
    </row>
    <row r="29" spans="1:5" s="1" customFormat="1" ht="27" thickBot="1" x14ac:dyDescent="0.4">
      <c r="A29" s="42"/>
      <c r="B29" s="43" t="s">
        <v>13</v>
      </c>
      <c r="C29" s="44" t="s">
        <v>4</v>
      </c>
      <c r="D29" s="45" t="s">
        <v>14</v>
      </c>
      <c r="E29" s="46" t="s">
        <v>11</v>
      </c>
    </row>
    <row r="30" spans="1:5" s="1" customFormat="1" x14ac:dyDescent="0.35">
      <c r="A30" s="47" t="s">
        <v>16</v>
      </c>
      <c r="B30" s="48">
        <f>-B27</f>
        <v>0</v>
      </c>
      <c r="C30" s="97"/>
      <c r="D30" s="48">
        <f>C30-B30</f>
        <v>0</v>
      </c>
      <c r="E30" s="49">
        <f>IF(D30=0,0,-D30/B30)</f>
        <v>0</v>
      </c>
    </row>
    <row r="31" spans="1:5" s="1" customFormat="1" x14ac:dyDescent="0.35">
      <c r="A31" s="25" t="s">
        <v>8</v>
      </c>
      <c r="B31" s="50"/>
      <c r="C31" s="27"/>
      <c r="D31" s="26"/>
      <c r="E31" s="28"/>
    </row>
    <row r="32" spans="1:5" s="1" customFormat="1" ht="15" thickBot="1" x14ac:dyDescent="0.4">
      <c r="A32" s="51" t="s">
        <v>7</v>
      </c>
      <c r="B32" s="52"/>
      <c r="C32" s="90"/>
      <c r="D32" s="53"/>
      <c r="E32" s="54"/>
    </row>
    <row r="33" spans="1:5" s="1" customFormat="1" ht="15" thickBot="1" x14ac:dyDescent="0.4">
      <c r="A33" s="42" t="s">
        <v>21</v>
      </c>
      <c r="B33" s="55">
        <f>-IF(B30=0,0,B30/(B31*B32))</f>
        <v>0</v>
      </c>
      <c r="C33" s="56"/>
      <c r="D33" s="57"/>
      <c r="E33" s="57"/>
    </row>
    <row r="34" spans="1:5" s="1" customFormat="1" ht="15" thickBot="1" x14ac:dyDescent="0.4">
      <c r="A34" s="58"/>
      <c r="B34" s="59"/>
      <c r="C34" s="59"/>
      <c r="D34" s="57"/>
      <c r="E34" s="60"/>
    </row>
    <row r="35" spans="1:5" s="1" customFormat="1" ht="15" thickBot="1" x14ac:dyDescent="0.4">
      <c r="A35" s="61" t="s">
        <v>3</v>
      </c>
      <c r="B35" s="62"/>
      <c r="C35" s="62"/>
      <c r="D35" s="62">
        <f>SUM(D27,D30)</f>
        <v>0</v>
      </c>
      <c r="E35" s="63">
        <f>IF(D35=0,0,D35/B27)</f>
        <v>0</v>
      </c>
    </row>
    <row r="36" spans="1:5" s="1" customFormat="1" ht="15" thickBot="1" x14ac:dyDescent="0.4">
      <c r="A36" s="58"/>
      <c r="B36" s="57"/>
      <c r="C36" s="57"/>
      <c r="D36" s="57"/>
      <c r="E36" s="56"/>
    </row>
    <row r="37" spans="1:5" s="1" customFormat="1" x14ac:dyDescent="0.35">
      <c r="A37" s="64" t="s">
        <v>0</v>
      </c>
      <c r="B37" s="65">
        <f>B27*0.05</f>
        <v>0</v>
      </c>
      <c r="C37" s="57"/>
      <c r="D37" s="57"/>
      <c r="E37" s="60"/>
    </row>
    <row r="38" spans="1:5" s="1" customFormat="1" ht="15" thickBot="1" x14ac:dyDescent="0.4">
      <c r="A38" s="66" t="s">
        <v>1</v>
      </c>
      <c r="B38" s="67">
        <f>B27*-0.05</f>
        <v>0</v>
      </c>
      <c r="C38" s="57"/>
      <c r="D38" s="57"/>
      <c r="E38" s="60"/>
    </row>
    <row r="39" spans="1:5" s="1" customFormat="1" ht="15" thickBot="1" x14ac:dyDescent="0.4">
      <c r="A39" s="68"/>
      <c r="B39" s="57"/>
      <c r="C39" s="57"/>
      <c r="D39" s="57"/>
      <c r="E39" s="60"/>
    </row>
    <row r="40" spans="1:5" s="1" customFormat="1" x14ac:dyDescent="0.35">
      <c r="A40" s="69" t="s">
        <v>2</v>
      </c>
      <c r="B40" s="70"/>
      <c r="C40" s="70"/>
      <c r="D40" s="70">
        <f>IF(D35&lt;B38,D35-B38,IF(D35&lt;B37,0,IF(D35&gt;0,D35-B37,IF(D35&gt;B38,0,D35-B38))))</f>
        <v>0</v>
      </c>
      <c r="E40" s="71">
        <f>IF(D40=0,0,D40/B27)</f>
        <v>0</v>
      </c>
    </row>
    <row r="41" spans="1:5" s="1" customFormat="1" ht="15" thickBot="1" x14ac:dyDescent="0.4">
      <c r="A41" s="72" t="s">
        <v>10</v>
      </c>
      <c r="B41" s="73"/>
      <c r="C41" s="73"/>
      <c r="D41" s="73">
        <f>D35-D40</f>
        <v>0</v>
      </c>
      <c r="E41" s="74">
        <f>IF(D41=0,0,D41/B27)</f>
        <v>0</v>
      </c>
    </row>
    <row r="42" spans="1:5" s="1" customFormat="1" x14ac:dyDescent="0.35">
      <c r="A42" s="7"/>
    </row>
  </sheetData>
  <mergeCells count="4">
    <mergeCell ref="A19:A20"/>
    <mergeCell ref="B19:B20"/>
    <mergeCell ref="C19:C20"/>
    <mergeCell ref="E19:E20"/>
  </mergeCells>
  <pageMargins left="0.7" right="0.7" top="0.75" bottom="0.75" header="0.3" footer="0.3"/>
  <pageSetup paperSize="9" scale="64" orientation="portrait" r:id="rId1"/>
  <headerFooter>
    <oddHeader>&amp;L&amp;"-,Fed"&amp;14Appendix: Eksempel på model til beregning af enhedstakst, herunder efterregulering
af over-/underskud&amp;R&amp;"-,Fed"&amp;12KKR Hovedstaden
Rammeaftale 2023-2024
Styringsdelen</oddHeader>
    <oddFooter>&amp;LAppendix: Model til beregning af efterregulering af over-/underskud&amp;RSide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tabSelected="1" view="pageLayout" zoomScaleNormal="100" workbookViewId="0"/>
  </sheetViews>
  <sheetFormatPr defaultRowHeight="14.5" x14ac:dyDescent="0.35"/>
  <cols>
    <col min="1" max="1" width="36" customWidth="1"/>
    <col min="2" max="2" width="14.7265625" style="1" customWidth="1"/>
    <col min="3" max="3" width="13.453125" style="1" customWidth="1"/>
    <col min="4" max="4" width="10" style="1" customWidth="1"/>
    <col min="5" max="5" width="11.26953125" style="1" customWidth="1"/>
    <col min="6" max="6" width="2.7265625" style="1" customWidth="1"/>
    <col min="7" max="7" width="36" style="1" customWidth="1"/>
    <col min="8" max="8" width="14.81640625" style="1" customWidth="1"/>
    <col min="9" max="9" width="13.26953125" style="1" customWidth="1"/>
    <col min="10" max="10" width="10.1796875" style="1" customWidth="1"/>
    <col min="11" max="11" width="11.1796875" style="1" customWidth="1"/>
    <col min="12" max="12" width="2.1796875" style="1" customWidth="1"/>
    <col min="13" max="13" width="35.54296875" style="1" customWidth="1"/>
    <col min="14" max="14" width="14.7265625" style="1" customWidth="1"/>
    <col min="15" max="15" width="13.26953125" style="1" bestFit="1" customWidth="1"/>
    <col min="16" max="16" width="9.81640625" style="1" customWidth="1"/>
    <col min="17" max="17" width="10.7265625" customWidth="1"/>
    <col min="18" max="18" width="1.81640625" customWidth="1"/>
  </cols>
  <sheetData>
    <row r="1" spans="1:17" x14ac:dyDescent="0.35">
      <c r="A1" s="1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3"/>
    </row>
    <row r="2" spans="1:17" x14ac:dyDescent="0.35">
      <c r="A2" s="13"/>
      <c r="B2" s="60"/>
      <c r="C2" s="60"/>
      <c r="D2" s="60"/>
      <c r="E2" s="60"/>
      <c r="F2" s="60"/>
      <c r="G2" s="60"/>
      <c r="H2" s="75"/>
      <c r="I2" s="60"/>
      <c r="J2" s="60"/>
      <c r="K2" s="60"/>
      <c r="L2" s="60"/>
      <c r="M2" s="60" t="s">
        <v>43</v>
      </c>
      <c r="N2" s="75"/>
      <c r="O2" s="60"/>
      <c r="P2" s="60"/>
      <c r="Q2" s="13"/>
    </row>
    <row r="3" spans="1:17" ht="15" thickBot="1" x14ac:dyDescent="0.4">
      <c r="A3" s="17" t="s">
        <v>44</v>
      </c>
      <c r="B3" s="76"/>
      <c r="C3" s="76"/>
      <c r="D3" s="76"/>
      <c r="E3" s="76"/>
      <c r="F3" s="60"/>
      <c r="G3" s="17" t="s">
        <v>45</v>
      </c>
      <c r="H3" s="76"/>
      <c r="I3" s="76"/>
      <c r="J3" s="76"/>
      <c r="K3" s="76"/>
      <c r="L3" s="60"/>
      <c r="M3" s="77" t="s">
        <v>33</v>
      </c>
      <c r="N3" s="76"/>
      <c r="O3" s="76"/>
      <c r="P3" s="76"/>
      <c r="Q3" s="76"/>
    </row>
    <row r="4" spans="1:17" ht="18.75" customHeight="1" x14ac:dyDescent="0.35">
      <c r="A4" s="99"/>
      <c r="B4" s="101" t="s">
        <v>13</v>
      </c>
      <c r="C4" s="101" t="s">
        <v>4</v>
      </c>
      <c r="D4" s="18" t="s">
        <v>19</v>
      </c>
      <c r="E4" s="103" t="s">
        <v>11</v>
      </c>
      <c r="F4" s="60"/>
      <c r="G4" s="99"/>
      <c r="H4" s="101" t="s">
        <v>13</v>
      </c>
      <c r="I4" s="101" t="s">
        <v>4</v>
      </c>
      <c r="J4" s="18" t="s">
        <v>19</v>
      </c>
      <c r="K4" s="103" t="s">
        <v>11</v>
      </c>
      <c r="L4" s="60"/>
      <c r="M4" s="99"/>
      <c r="N4" s="101" t="s">
        <v>13</v>
      </c>
      <c r="O4" s="101" t="s">
        <v>4</v>
      </c>
      <c r="P4" s="18" t="s">
        <v>19</v>
      </c>
      <c r="Q4" s="103" t="s">
        <v>11</v>
      </c>
    </row>
    <row r="5" spans="1:17" ht="25.5" customHeight="1" thickBot="1" x14ac:dyDescent="0.4">
      <c r="A5" s="100"/>
      <c r="B5" s="102"/>
      <c r="C5" s="102"/>
      <c r="D5" s="19" t="s">
        <v>20</v>
      </c>
      <c r="E5" s="104"/>
      <c r="F5" s="60"/>
      <c r="G5" s="100"/>
      <c r="H5" s="102"/>
      <c r="I5" s="102"/>
      <c r="J5" s="19" t="s">
        <v>20</v>
      </c>
      <c r="K5" s="104"/>
      <c r="L5" s="60"/>
      <c r="M5" s="100"/>
      <c r="N5" s="102"/>
      <c r="O5" s="102"/>
      <c r="P5" s="19" t="s">
        <v>20</v>
      </c>
      <c r="Q5" s="104"/>
    </row>
    <row r="6" spans="1:17" x14ac:dyDescent="0.35">
      <c r="A6" s="20" t="s">
        <v>39</v>
      </c>
      <c r="B6" s="21">
        <v>7000000</v>
      </c>
      <c r="C6" s="22">
        <v>7700000</v>
      </c>
      <c r="D6" s="23">
        <f>C6-B6</f>
        <v>700000</v>
      </c>
      <c r="E6" s="24"/>
      <c r="F6" s="60"/>
      <c r="G6" s="20" t="s">
        <v>39</v>
      </c>
      <c r="H6" s="21">
        <v>7140000</v>
      </c>
      <c r="I6" s="21">
        <v>6700000</v>
      </c>
      <c r="J6" s="78">
        <f>I6-H6</f>
        <v>-440000</v>
      </c>
      <c r="K6" s="79"/>
      <c r="L6" s="60"/>
      <c r="M6" s="20" t="s">
        <v>39</v>
      </c>
      <c r="N6" s="29">
        <v>7280000</v>
      </c>
      <c r="O6" s="80">
        <v>7280000</v>
      </c>
      <c r="P6" s="23">
        <f t="shared" ref="P6" si="0">O6-N6</f>
        <v>0</v>
      </c>
      <c r="Q6" s="81"/>
    </row>
    <row r="7" spans="1:17" x14ac:dyDescent="0.35">
      <c r="A7" s="25" t="s">
        <v>49</v>
      </c>
      <c r="B7" s="26">
        <f>+B6*0.06</f>
        <v>420000</v>
      </c>
      <c r="C7" s="27">
        <f>B7</f>
        <v>420000</v>
      </c>
      <c r="D7" s="26"/>
      <c r="E7" s="28"/>
      <c r="F7" s="60"/>
      <c r="G7" s="25" t="s">
        <v>49</v>
      </c>
      <c r="H7" s="26">
        <f>H6*0.06</f>
        <v>428400</v>
      </c>
      <c r="I7" s="26">
        <f>H7</f>
        <v>428400</v>
      </c>
      <c r="J7" s="27"/>
      <c r="K7" s="82"/>
      <c r="L7" s="60"/>
      <c r="M7" s="25" t="s">
        <v>49</v>
      </c>
      <c r="N7" s="26">
        <f>N6*0.06</f>
        <v>436800</v>
      </c>
      <c r="O7" s="27">
        <f>N7</f>
        <v>436800</v>
      </c>
      <c r="P7" s="26"/>
      <c r="Q7" s="81"/>
    </row>
    <row r="8" spans="1:17" x14ac:dyDescent="0.35">
      <c r="A8" s="25" t="s">
        <v>17</v>
      </c>
      <c r="B8" s="29">
        <v>20000</v>
      </c>
      <c r="C8" s="27">
        <f>B8</f>
        <v>20000</v>
      </c>
      <c r="D8" s="26"/>
      <c r="E8" s="28"/>
      <c r="F8" s="60"/>
      <c r="G8" s="25" t="s">
        <v>17</v>
      </c>
      <c r="H8" s="29">
        <v>20000</v>
      </c>
      <c r="I8" s="26">
        <f>H8</f>
        <v>20000</v>
      </c>
      <c r="J8" s="27"/>
      <c r="K8" s="82"/>
      <c r="L8" s="80"/>
      <c r="M8" s="25" t="s">
        <v>17</v>
      </c>
      <c r="N8" s="29">
        <v>20000</v>
      </c>
      <c r="O8" s="27">
        <f>N8</f>
        <v>20000</v>
      </c>
      <c r="P8" s="26"/>
      <c r="Q8" s="83"/>
    </row>
    <row r="9" spans="1:17" x14ac:dyDescent="0.35">
      <c r="A9" s="30" t="s">
        <v>46</v>
      </c>
      <c r="B9" s="31">
        <v>-150000</v>
      </c>
      <c r="C9" s="32">
        <v>-155000</v>
      </c>
      <c r="D9" s="33">
        <f>C9-B9</f>
        <v>-5000</v>
      </c>
      <c r="E9" s="34"/>
      <c r="F9" s="60"/>
      <c r="G9" s="30" t="s">
        <v>46</v>
      </c>
      <c r="H9" s="31">
        <v>-150000</v>
      </c>
      <c r="I9" s="32">
        <v>-150000</v>
      </c>
      <c r="J9" s="33">
        <f>I9-H9</f>
        <v>0</v>
      </c>
      <c r="K9" s="34"/>
      <c r="L9" s="80"/>
      <c r="M9" s="30" t="s">
        <v>46</v>
      </c>
      <c r="N9" s="31">
        <v>-150000</v>
      </c>
      <c r="O9" s="32">
        <v>-150000</v>
      </c>
      <c r="P9" s="33">
        <f>O9-N9</f>
        <v>0</v>
      </c>
      <c r="Q9" s="34"/>
    </row>
    <row r="10" spans="1:17" x14ac:dyDescent="0.35">
      <c r="A10" s="25" t="s">
        <v>9</v>
      </c>
      <c r="B10" s="26">
        <f>SUM(B6:B9)</f>
        <v>7290000</v>
      </c>
      <c r="C10" s="26">
        <f>SUM(C6:C9)</f>
        <v>7985000</v>
      </c>
      <c r="D10" s="26">
        <f>C10-B10</f>
        <v>695000</v>
      </c>
      <c r="E10" s="35"/>
      <c r="F10" s="60"/>
      <c r="G10" s="25" t="s">
        <v>9</v>
      </c>
      <c r="H10" s="26">
        <f>SUM(H6:H9)</f>
        <v>7438400</v>
      </c>
      <c r="I10" s="26">
        <f>SUM(I6:I9)</f>
        <v>6998400</v>
      </c>
      <c r="J10" s="26">
        <f>I10-H10</f>
        <v>-440000</v>
      </c>
      <c r="K10" s="35"/>
      <c r="L10" s="60"/>
      <c r="M10" s="25" t="s">
        <v>9</v>
      </c>
      <c r="N10" s="26">
        <f>SUM(N6:N9)</f>
        <v>7586800</v>
      </c>
      <c r="O10" s="26">
        <f>SUM(O6:O9)</f>
        <v>7586800</v>
      </c>
      <c r="P10" s="26">
        <f>O10-N10</f>
        <v>0</v>
      </c>
      <c r="Q10" s="35"/>
    </row>
    <row r="11" spans="1:17" x14ac:dyDescent="0.35">
      <c r="A11" s="30" t="s">
        <v>12</v>
      </c>
      <c r="B11" s="32">
        <v>0</v>
      </c>
      <c r="C11" s="36">
        <f>B11</f>
        <v>0</v>
      </c>
      <c r="D11" s="37"/>
      <c r="E11" s="34"/>
      <c r="F11" s="60"/>
      <c r="G11" s="30" t="s">
        <v>12</v>
      </c>
      <c r="H11" s="32">
        <v>0</v>
      </c>
      <c r="I11" s="37">
        <f>H11</f>
        <v>0</v>
      </c>
      <c r="J11" s="36"/>
      <c r="K11" s="84"/>
      <c r="L11" s="60"/>
      <c r="M11" s="30" t="s">
        <v>12</v>
      </c>
      <c r="N11" s="32">
        <f>D25</f>
        <v>110296</v>
      </c>
      <c r="O11" s="36">
        <f>N11</f>
        <v>110296</v>
      </c>
      <c r="P11" s="37"/>
      <c r="Q11" s="85"/>
    </row>
    <row r="12" spans="1:17" ht="15" thickBot="1" x14ac:dyDescent="0.4">
      <c r="A12" s="38" t="s">
        <v>6</v>
      </c>
      <c r="B12" s="39">
        <f>SUM(B10:B11)</f>
        <v>7290000</v>
      </c>
      <c r="C12" s="40">
        <f>SUM(C10:C11)</f>
        <v>7985000</v>
      </c>
      <c r="D12" s="39">
        <f>C12-B12</f>
        <v>695000</v>
      </c>
      <c r="E12" s="41">
        <f>IF(D12=0,0,D12/B12)</f>
        <v>9.5336076817558305E-2</v>
      </c>
      <c r="F12" s="60"/>
      <c r="G12" s="38" t="s">
        <v>6</v>
      </c>
      <c r="H12" s="39">
        <f>SUM(H10:H11)</f>
        <v>7438400</v>
      </c>
      <c r="I12" s="39">
        <f>SUM(I10:I11)</f>
        <v>6998400</v>
      </c>
      <c r="J12" s="40">
        <f>I12-H12</f>
        <v>-440000</v>
      </c>
      <c r="K12" s="86">
        <f>IF(J12=0,0,J12/H12)</f>
        <v>-5.9152505915250592E-2</v>
      </c>
      <c r="L12" s="60"/>
      <c r="M12" s="38" t="s">
        <v>6</v>
      </c>
      <c r="N12" s="39">
        <f>SUM(N10:N11)</f>
        <v>7697096</v>
      </c>
      <c r="O12" s="40">
        <f>SUM(O10:O11)</f>
        <v>7697096</v>
      </c>
      <c r="P12" s="39">
        <f>O12-N12</f>
        <v>0</v>
      </c>
      <c r="Q12" s="41">
        <f>IF(P12=0,0,P12/N12)</f>
        <v>0</v>
      </c>
    </row>
    <row r="13" spans="1:17" ht="15" thickBot="1" x14ac:dyDescent="0.4">
      <c r="A13" s="12" t="s">
        <v>40</v>
      </c>
      <c r="G13" s="12" t="s">
        <v>40</v>
      </c>
      <c r="M13" s="12" t="s">
        <v>40</v>
      </c>
    </row>
    <row r="14" spans="1:17" ht="27" thickBot="1" x14ac:dyDescent="0.4">
      <c r="A14" s="42"/>
      <c r="B14" s="43" t="s">
        <v>5</v>
      </c>
      <c r="C14" s="44" t="s">
        <v>4</v>
      </c>
      <c r="D14" s="45" t="s">
        <v>14</v>
      </c>
      <c r="E14" s="46" t="s">
        <v>11</v>
      </c>
      <c r="F14" s="60"/>
      <c r="G14" s="42"/>
      <c r="H14" s="43" t="s">
        <v>5</v>
      </c>
      <c r="I14" s="44" t="s">
        <v>4</v>
      </c>
      <c r="J14" s="45" t="s">
        <v>14</v>
      </c>
      <c r="K14" s="46" t="s">
        <v>11</v>
      </c>
      <c r="L14" s="60"/>
      <c r="M14" s="20"/>
      <c r="N14" s="18" t="s">
        <v>5</v>
      </c>
      <c r="O14" s="87" t="s">
        <v>4</v>
      </c>
      <c r="P14" s="88" t="s">
        <v>14</v>
      </c>
      <c r="Q14" s="89" t="s">
        <v>11</v>
      </c>
    </row>
    <row r="15" spans="1:17" x14ac:dyDescent="0.35">
      <c r="A15" s="47" t="s">
        <v>16</v>
      </c>
      <c r="B15" s="48">
        <f>-B12</f>
        <v>-7290000</v>
      </c>
      <c r="C15" s="97">
        <v>-7510204</v>
      </c>
      <c r="D15" s="48">
        <f>C15-B15</f>
        <v>-220204</v>
      </c>
      <c r="E15" s="49">
        <f>IF(D15=0,0,-D15/B15)</f>
        <v>-3.020631001371742E-2</v>
      </c>
      <c r="F15" s="60"/>
      <c r="G15" s="47" t="s">
        <v>16</v>
      </c>
      <c r="H15" s="48">
        <f>-H12</f>
        <v>-7438400</v>
      </c>
      <c r="I15" s="98">
        <v>-7438400</v>
      </c>
      <c r="J15" s="48">
        <f>I15-H15</f>
        <v>0</v>
      </c>
      <c r="K15" s="49">
        <f>IF(J15=0,0,-J15/H15)</f>
        <v>0</v>
      </c>
      <c r="L15" s="60"/>
      <c r="M15" s="47" t="s">
        <v>16</v>
      </c>
      <c r="N15" s="48">
        <f>-N12</f>
        <v>-7697096</v>
      </c>
      <c r="O15" s="98">
        <v>-7519773</v>
      </c>
      <c r="P15" s="48">
        <f>O15-N15</f>
        <v>177323</v>
      </c>
      <c r="Q15" s="49">
        <f>IF(P15=0,0,-P15/N15)</f>
        <v>2.3037649523924349E-2</v>
      </c>
    </row>
    <row r="16" spans="1:17" x14ac:dyDescent="0.35">
      <c r="A16" s="25" t="s">
        <v>8</v>
      </c>
      <c r="B16" s="50">
        <v>10</v>
      </c>
      <c r="C16" s="27"/>
      <c r="D16" s="26"/>
      <c r="E16" s="28"/>
      <c r="F16" s="60"/>
      <c r="G16" s="25" t="s">
        <v>8</v>
      </c>
      <c r="H16" s="29">
        <v>10</v>
      </c>
      <c r="I16" s="27"/>
      <c r="J16" s="26"/>
      <c r="K16" s="28"/>
      <c r="L16" s="60"/>
      <c r="M16" s="25" t="s">
        <v>8</v>
      </c>
      <c r="N16" s="29">
        <v>10</v>
      </c>
      <c r="O16" s="27"/>
      <c r="P16" s="26"/>
      <c r="Q16" s="81"/>
    </row>
    <row r="17" spans="1:19" ht="15" thickBot="1" x14ac:dyDescent="0.4">
      <c r="A17" s="51" t="s">
        <v>7</v>
      </c>
      <c r="B17" s="52">
        <v>0.98</v>
      </c>
      <c r="C17" s="90">
        <v>1</v>
      </c>
      <c r="D17" s="53"/>
      <c r="E17" s="67"/>
      <c r="F17" s="60"/>
      <c r="G17" s="51" t="s">
        <v>7</v>
      </c>
      <c r="H17" s="52">
        <v>0.99</v>
      </c>
      <c r="I17" s="90">
        <v>0.99</v>
      </c>
      <c r="J17" s="53"/>
      <c r="K17" s="67"/>
      <c r="L17" s="60"/>
      <c r="M17" s="51" t="s">
        <v>7</v>
      </c>
      <c r="N17" s="52">
        <v>0.99</v>
      </c>
      <c r="O17" s="90">
        <v>0.95</v>
      </c>
      <c r="P17" s="53"/>
      <c r="Q17" s="91"/>
    </row>
    <row r="18" spans="1:19" ht="15" thickBot="1" x14ac:dyDescent="0.4">
      <c r="A18" s="42" t="s">
        <v>21</v>
      </c>
      <c r="B18" s="55">
        <f>-IF(B15=0,0,B15/(B16*B17))</f>
        <v>743877.55102040817</v>
      </c>
      <c r="C18" s="56"/>
      <c r="D18" s="57"/>
      <c r="E18" s="57"/>
      <c r="F18" s="60"/>
      <c r="G18" s="42" t="s">
        <v>21</v>
      </c>
      <c r="H18" s="55">
        <f>-IF(H15=0,0,H15/(H16*H17))</f>
        <v>751353.53535353532</v>
      </c>
      <c r="I18" s="60"/>
      <c r="J18" s="60"/>
      <c r="K18" s="60"/>
      <c r="L18" s="60"/>
      <c r="M18" s="42" t="s">
        <v>21</v>
      </c>
      <c r="N18" s="55">
        <f>-IF(N15=0,0,N15/(N16*N17))</f>
        <v>777484.44444444438</v>
      </c>
      <c r="O18" s="60"/>
      <c r="P18" s="60"/>
      <c r="Q18" s="13"/>
    </row>
    <row r="19" spans="1:19" ht="15" thickBot="1" x14ac:dyDescent="0.4">
      <c r="A19" s="58"/>
      <c r="B19" s="59"/>
      <c r="C19" s="59"/>
      <c r="D19" s="5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13"/>
    </row>
    <row r="20" spans="1:19" ht="15" thickBot="1" x14ac:dyDescent="0.4">
      <c r="A20" s="61" t="s">
        <v>3</v>
      </c>
      <c r="B20" s="62"/>
      <c r="C20" s="62"/>
      <c r="D20" s="62">
        <f>SUM(D12,D15)</f>
        <v>474796</v>
      </c>
      <c r="E20" s="63">
        <f>IF(D20=0,0,D20/B12)</f>
        <v>6.5129766803840874E-2</v>
      </c>
      <c r="F20" s="60"/>
      <c r="G20" s="61" t="s">
        <v>3</v>
      </c>
      <c r="H20" s="62"/>
      <c r="I20" s="62"/>
      <c r="J20" s="62">
        <f>SUM(J12,J15)</f>
        <v>-440000</v>
      </c>
      <c r="K20" s="63">
        <f>IF(J20=0,0,J20/H12)</f>
        <v>-5.9152505915250592E-2</v>
      </c>
      <c r="L20" s="60"/>
      <c r="M20" s="61" t="s">
        <v>3</v>
      </c>
      <c r="N20" s="62"/>
      <c r="O20" s="62"/>
      <c r="P20" s="62">
        <f>SUM(P12,P15)</f>
        <v>177323</v>
      </c>
      <c r="Q20" s="63">
        <f>IF(P20=0,0,P20/N12)</f>
        <v>2.3037649523924349E-2</v>
      </c>
    </row>
    <row r="21" spans="1:19" ht="15" thickBot="1" x14ac:dyDescent="0.4">
      <c r="A21" s="58"/>
      <c r="B21" s="57"/>
      <c r="C21" s="57"/>
      <c r="D21" s="57"/>
      <c r="E21" s="56"/>
      <c r="F21" s="60"/>
      <c r="G21" s="92"/>
      <c r="H21" s="80"/>
      <c r="I21" s="80"/>
      <c r="J21" s="80"/>
      <c r="K21" s="60"/>
      <c r="L21" s="60"/>
      <c r="M21" s="92"/>
      <c r="N21" s="80"/>
      <c r="O21" s="80"/>
      <c r="P21" s="80"/>
      <c r="Q21" s="13"/>
    </row>
    <row r="22" spans="1:19" x14ac:dyDescent="0.35">
      <c r="A22" s="64" t="s">
        <v>0</v>
      </c>
      <c r="B22" s="65">
        <f>B12*0.05</f>
        <v>364500</v>
      </c>
      <c r="C22" s="57"/>
      <c r="D22" s="57"/>
      <c r="E22" s="60"/>
      <c r="F22" s="60"/>
      <c r="G22" s="64" t="s">
        <v>0</v>
      </c>
      <c r="H22" s="65">
        <f>H10*0.05</f>
        <v>371920</v>
      </c>
      <c r="I22" s="60"/>
      <c r="J22" s="60"/>
      <c r="K22" s="60"/>
      <c r="L22" s="60"/>
      <c r="M22" s="64" t="s">
        <v>0</v>
      </c>
      <c r="N22" s="65">
        <f>N12*0.05</f>
        <v>384854.80000000005</v>
      </c>
      <c r="O22" s="60"/>
      <c r="P22" s="60"/>
      <c r="Q22" s="13"/>
      <c r="R22" s="11"/>
    </row>
    <row r="23" spans="1:19" ht="15" thickBot="1" x14ac:dyDescent="0.4">
      <c r="A23" s="66" t="s">
        <v>1</v>
      </c>
      <c r="B23" s="67">
        <f>B12*-0.05</f>
        <v>-364500</v>
      </c>
      <c r="C23" s="57"/>
      <c r="D23" s="57"/>
      <c r="E23" s="60"/>
      <c r="F23" s="60"/>
      <c r="G23" s="66" t="s">
        <v>1</v>
      </c>
      <c r="H23" s="67">
        <f>H10*-0.05</f>
        <v>-371920</v>
      </c>
      <c r="I23" s="60"/>
      <c r="J23" s="60"/>
      <c r="K23" s="60"/>
      <c r="L23" s="60"/>
      <c r="M23" s="66" t="s">
        <v>1</v>
      </c>
      <c r="N23" s="67">
        <f>N12*-0.05</f>
        <v>-384854.80000000005</v>
      </c>
      <c r="O23" s="60"/>
      <c r="P23" s="60"/>
      <c r="Q23" s="13"/>
      <c r="S23" s="8"/>
    </row>
    <row r="24" spans="1:19" ht="15" thickBot="1" x14ac:dyDescent="0.4">
      <c r="A24" s="68"/>
      <c r="B24" s="57"/>
      <c r="C24" s="57"/>
      <c r="D24" s="57"/>
      <c r="E24" s="60"/>
      <c r="F24" s="60"/>
      <c r="G24" s="93"/>
      <c r="H24" s="60"/>
      <c r="I24" s="60"/>
      <c r="J24" s="60"/>
      <c r="K24" s="60"/>
      <c r="L24" s="60"/>
      <c r="M24" s="93"/>
      <c r="N24" s="60"/>
      <c r="O24" s="60"/>
      <c r="P24" s="60"/>
      <c r="Q24" s="13"/>
      <c r="S24" s="8"/>
    </row>
    <row r="25" spans="1:19" s="2" customFormat="1" x14ac:dyDescent="0.35">
      <c r="A25" s="69" t="s">
        <v>2</v>
      </c>
      <c r="B25" s="70"/>
      <c r="C25" s="70"/>
      <c r="D25" s="70">
        <f>IF(D20&lt;B23,D20-B23,IF(D20&lt;B22,0,IF(D20&gt;0,D20-B22,IF(D20&gt;B23,0,D20-B23))))</f>
        <v>110296</v>
      </c>
      <c r="E25" s="71">
        <f>D25/$B$12</f>
        <v>1.5129766803840879E-2</v>
      </c>
      <c r="F25" s="94"/>
      <c r="G25" s="69" t="s">
        <v>2</v>
      </c>
      <c r="H25" s="70"/>
      <c r="I25" s="70"/>
      <c r="J25" s="70">
        <f>IF(J20&lt;H23,J20-H23,IF(J20&lt;H22,0,IF(J20&gt;0,J20-H22,IF(J20&gt;H23,0,J20-H23))))</f>
        <v>-68080</v>
      </c>
      <c r="K25" s="71">
        <f>J25/H12</f>
        <v>-9.1525059152505923E-3</v>
      </c>
      <c r="L25" s="94"/>
      <c r="M25" s="69" t="s">
        <v>2</v>
      </c>
      <c r="N25" s="70"/>
      <c r="O25" s="70"/>
      <c r="P25" s="70">
        <f>IF(P20&lt;N23,P20-N23,IF(P20&lt;N22,0,IF(P20&gt;0,P20-N22,IF(P20&gt;N23,0,P20-N23))))</f>
        <v>0</v>
      </c>
      <c r="Q25" s="71">
        <f>P25/N12</f>
        <v>0</v>
      </c>
      <c r="S25" s="9"/>
    </row>
    <row r="26" spans="1:19" s="3" customFormat="1" ht="15" thickBot="1" x14ac:dyDescent="0.4">
      <c r="A26" s="72" t="s">
        <v>10</v>
      </c>
      <c r="B26" s="73"/>
      <c r="C26" s="73"/>
      <c r="D26" s="73">
        <f>D20-D25</f>
        <v>364500</v>
      </c>
      <c r="E26" s="74">
        <f>D26/$B$12</f>
        <v>0.05</v>
      </c>
      <c r="F26" s="95"/>
      <c r="G26" s="72" t="s">
        <v>10</v>
      </c>
      <c r="H26" s="73"/>
      <c r="I26" s="73"/>
      <c r="J26" s="73">
        <f>J20-J25</f>
        <v>-371920</v>
      </c>
      <c r="K26" s="74">
        <f>J26/H12</f>
        <v>-0.05</v>
      </c>
      <c r="L26" s="95"/>
      <c r="M26" s="72" t="s">
        <v>10</v>
      </c>
      <c r="N26" s="73"/>
      <c r="O26" s="73"/>
      <c r="P26" s="73">
        <f>P20-P25</f>
        <v>177323</v>
      </c>
      <c r="Q26" s="74">
        <f>P26/N12</f>
        <v>2.3037649523924349E-2</v>
      </c>
      <c r="S26" s="10"/>
    </row>
    <row r="27" spans="1:19" x14ac:dyDescent="0.35">
      <c r="A27" s="1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x14ac:dyDescent="0.35">
      <c r="A28" s="13" t="s">
        <v>15</v>
      </c>
      <c r="B28" s="60"/>
      <c r="C28" s="60"/>
      <c r="D28" s="60"/>
      <c r="E28" s="60"/>
      <c r="F28" s="60"/>
      <c r="G28" s="60" t="s">
        <v>52</v>
      </c>
      <c r="H28" s="60"/>
      <c r="I28" s="60"/>
      <c r="J28" s="60"/>
      <c r="K28" s="60"/>
      <c r="L28" s="60"/>
      <c r="M28" s="60" t="s">
        <v>18</v>
      </c>
      <c r="N28" s="60"/>
      <c r="O28" s="60"/>
      <c r="P28" s="60"/>
      <c r="Q28" s="13"/>
    </row>
    <row r="29" spans="1:19" x14ac:dyDescent="0.35">
      <c r="A29" s="13" t="s">
        <v>50</v>
      </c>
      <c r="B29" s="60"/>
      <c r="C29" s="60"/>
      <c r="D29" s="60"/>
      <c r="E29" s="60"/>
      <c r="F29" s="60"/>
      <c r="G29" s="60" t="s">
        <v>53</v>
      </c>
      <c r="H29" s="60"/>
      <c r="I29" s="60"/>
      <c r="J29" s="60"/>
      <c r="K29" s="60"/>
      <c r="L29" s="60"/>
      <c r="M29" s="60" t="s">
        <v>23</v>
      </c>
      <c r="N29" s="60"/>
      <c r="O29" s="60"/>
      <c r="P29" s="60"/>
      <c r="Q29" s="13"/>
    </row>
    <row r="30" spans="1:19" x14ac:dyDescent="0.35">
      <c r="A30" s="13" t="s">
        <v>51</v>
      </c>
      <c r="B30" s="60"/>
      <c r="C30" s="96"/>
      <c r="D30" s="60"/>
      <c r="E30" s="60"/>
      <c r="F30" s="60"/>
      <c r="G30" s="60" t="s">
        <v>36</v>
      </c>
      <c r="H30" s="60"/>
      <c r="I30" s="60"/>
      <c r="J30" s="60"/>
      <c r="K30" s="60"/>
      <c r="L30" s="60"/>
      <c r="M30" s="60" t="s">
        <v>54</v>
      </c>
      <c r="N30" s="60"/>
      <c r="O30" s="60"/>
      <c r="P30" s="60"/>
      <c r="Q30" s="13"/>
    </row>
    <row r="31" spans="1:19" x14ac:dyDescent="0.35">
      <c r="A31" s="13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 t="s">
        <v>37</v>
      </c>
      <c r="N31" s="60"/>
      <c r="O31" s="60"/>
      <c r="P31" s="60"/>
      <c r="Q31" s="13"/>
    </row>
  </sheetData>
  <mergeCells count="12">
    <mergeCell ref="Q4:Q5"/>
    <mergeCell ref="A4:A5"/>
    <mergeCell ref="B4:B5"/>
    <mergeCell ref="C4:C5"/>
    <mergeCell ref="E4:E5"/>
    <mergeCell ref="G4:G5"/>
    <mergeCell ref="H4:H5"/>
    <mergeCell ref="I4:I5"/>
    <mergeCell ref="K4:K5"/>
    <mergeCell ref="M4:M5"/>
    <mergeCell ref="N4:N5"/>
    <mergeCell ref="O4:O5"/>
  </mergeCells>
  <pageMargins left="0.7" right="0.7" top="0.75" bottom="0.75" header="0.3" footer="0.3"/>
  <pageSetup paperSize="9" scale="50" orientation="landscape" r:id="rId1"/>
  <headerFooter>
    <oddHeader>&amp;L&amp;"-,Fed"&amp;14Bilag 2: Simulering af beregning af enhedstakst, herunder efterregulering af over-/underskud, over en 3-årig periode&amp;R&amp;"-,Fed"&amp;12KKR Hovedstaden
Rammeaftale 2023-2024
Styringsdelen</oddHeader>
    <oddFooter>&amp;LBilag 2: Model til beregning af efterregulering af over-/underskud&amp;RSide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Model for enhedstakst</vt:lpstr>
      <vt:lpstr>Simulering ved enhedstakst</vt:lpstr>
    </vt:vector>
  </TitlesOfParts>
  <Company>Hillerød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Ryden</dc:creator>
  <cp:lastModifiedBy>KKR - Sine Hansen</cp:lastModifiedBy>
  <cp:lastPrinted>2013-04-22T13:37:41Z</cp:lastPrinted>
  <dcterms:created xsi:type="dcterms:W3CDTF">2012-04-19T14:49:30Z</dcterms:created>
  <dcterms:modified xsi:type="dcterms:W3CDTF">2022-09-09T11:07:42Z</dcterms:modified>
</cp:coreProperties>
</file>