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an02\Desktop\"/>
    </mc:Choice>
  </mc:AlternateContent>
  <xr:revisionPtr revIDLastSave="0" documentId="8_{D020D058-3068-4F2B-95C2-22FC54E286E3}" xr6:coauthVersionLast="36" xr6:coauthVersionMax="36" xr10:uidLastSave="{00000000-0000-0000-0000-000000000000}"/>
  <bookViews>
    <workbookView xWindow="120" yWindow="90" windowWidth="19035" windowHeight="7530" firstSheet="1" activeTab="3" xr2:uid="{00000000-000D-0000-FFFF-FFFF00000000}"/>
  </bookViews>
  <sheets>
    <sheet name="Data 2019 og 2018" sheetId="12" state="hidden" r:id="rId1"/>
    <sheet name="Printvenlig" sheetId="6" r:id="rId2"/>
    <sheet name="Resultater 2022" sheetId="2" r:id="rId3"/>
    <sheet name="Data 2022" sheetId="1" r:id="rId4"/>
    <sheet name="Tabeller" sheetId="13" state="hidden" r:id="rId5"/>
    <sheet name="Tabeller (2)" sheetId="26" state="hidden" r:id="rId6"/>
    <sheet name="Tabeller (3)" sheetId="27" state="hidden" r:id="rId7"/>
    <sheet name="Tabeller (4)" sheetId="28" state="hidden" r:id="rId8"/>
    <sheet name="Tabeller (5)" sheetId="29" state="hidden" r:id="rId9"/>
  </sheets>
  <definedNames>
    <definedName name="_xlnm._FilterDatabase" localSheetId="0" hidden="1">'Data 2019 og 2018'!$A$3:$BL$61</definedName>
    <definedName name="_xlnm._FilterDatabase" localSheetId="4" hidden="1">Tabeller!$A$1:$CC$30</definedName>
    <definedName name="_xlnm._FilterDatabase" localSheetId="5" hidden="1">'Tabeller (2)'!$A$1:$CC$30</definedName>
    <definedName name="_xlnm._FilterDatabase" localSheetId="6" hidden="1">'Tabeller (3)'!$A$1:$CC$30</definedName>
    <definedName name="_xlnm._FilterDatabase" localSheetId="7" hidden="1">'Tabeller (4)'!$A$1:$CC$30</definedName>
    <definedName name="_xlnm._FilterDatabase" localSheetId="8" hidden="1">'Tabeller (5)'!$A$1:$CC$30</definedName>
    <definedName name="_xlnm.Print_Area" localSheetId="0">'Data 2019 og 2018'!$A$2:$BL$61</definedName>
    <definedName name="_xlnm.Print_Area" localSheetId="3">'Data 2022'!$A$1:$BG$30</definedName>
  </definedNames>
  <calcPr calcId="191029"/>
</workbook>
</file>

<file path=xl/calcChain.xml><?xml version="1.0" encoding="utf-8"?>
<calcChain xmlns="http://schemas.openxmlformats.org/spreadsheetml/2006/main">
  <c r="J736" i="6" l="1"/>
  <c r="K736" i="6"/>
  <c r="K735" i="6"/>
  <c r="J735" i="6"/>
  <c r="B736" i="6"/>
  <c r="C736" i="6"/>
  <c r="C735" i="6"/>
  <c r="B735" i="6"/>
  <c r="J702" i="6"/>
  <c r="K702" i="6"/>
  <c r="J703" i="6"/>
  <c r="K703" i="6"/>
  <c r="J704" i="6"/>
  <c r="K704" i="6"/>
  <c r="K701" i="6"/>
  <c r="J701" i="6"/>
  <c r="B704" i="6"/>
  <c r="C704" i="6"/>
  <c r="C703" i="6"/>
  <c r="B703" i="6"/>
  <c r="J669" i="6"/>
  <c r="K669" i="6"/>
  <c r="J670" i="6"/>
  <c r="K670" i="6"/>
  <c r="J671" i="6"/>
  <c r="K671" i="6"/>
  <c r="J672" i="6"/>
  <c r="K672" i="6"/>
  <c r="K668" i="6"/>
  <c r="J668" i="6"/>
  <c r="B672" i="6"/>
  <c r="C672" i="6"/>
  <c r="C671" i="6"/>
  <c r="B671" i="6"/>
  <c r="J638" i="6"/>
  <c r="K638" i="6"/>
  <c r="J639" i="6"/>
  <c r="K639" i="6"/>
  <c r="J640" i="6"/>
  <c r="K640" i="6"/>
  <c r="K637" i="6"/>
  <c r="J637" i="6"/>
  <c r="B638" i="6"/>
  <c r="C638" i="6"/>
  <c r="B639" i="6"/>
  <c r="C639" i="6"/>
  <c r="B640" i="6"/>
  <c r="C640" i="6"/>
  <c r="C637" i="6"/>
  <c r="B637" i="6"/>
  <c r="J600" i="6"/>
  <c r="K600" i="6"/>
  <c r="J601" i="6"/>
  <c r="K601" i="6"/>
  <c r="J602" i="6"/>
  <c r="K602" i="6"/>
  <c r="J603" i="6"/>
  <c r="K603" i="6"/>
  <c r="J604" i="6"/>
  <c r="K604" i="6"/>
  <c r="J605" i="6"/>
  <c r="K605" i="6"/>
  <c r="J606" i="6"/>
  <c r="K606" i="6"/>
  <c r="J607" i="6"/>
  <c r="K607" i="6"/>
  <c r="J608" i="6"/>
  <c r="K608" i="6"/>
  <c r="K599" i="6"/>
  <c r="J599" i="6"/>
  <c r="B605" i="6"/>
  <c r="C605" i="6"/>
  <c r="B606" i="6"/>
  <c r="C606" i="6"/>
  <c r="B607" i="6"/>
  <c r="C607" i="6"/>
  <c r="B608" i="6"/>
  <c r="C608" i="6"/>
  <c r="C604" i="6"/>
  <c r="B604" i="6"/>
  <c r="J557" i="6"/>
  <c r="K557" i="6"/>
  <c r="J558" i="6"/>
  <c r="K558" i="6"/>
  <c r="J559" i="6"/>
  <c r="K559" i="6"/>
  <c r="J560" i="6"/>
  <c r="K560" i="6"/>
  <c r="J561" i="6"/>
  <c r="K561" i="6"/>
  <c r="J562" i="6"/>
  <c r="K562" i="6"/>
  <c r="J563" i="6"/>
  <c r="K563" i="6"/>
  <c r="J564" i="6"/>
  <c r="K564" i="6"/>
  <c r="J565" i="6"/>
  <c r="K565" i="6"/>
  <c r="J566" i="6"/>
  <c r="K566" i="6"/>
  <c r="J567" i="6"/>
  <c r="K567" i="6"/>
  <c r="J568" i="6"/>
  <c r="K568" i="6"/>
  <c r="J569" i="6"/>
  <c r="K569" i="6"/>
  <c r="J570" i="6"/>
  <c r="K570" i="6"/>
  <c r="J571" i="6"/>
  <c r="K571" i="6"/>
  <c r="J572" i="6"/>
  <c r="K572" i="6"/>
  <c r="J573" i="6"/>
  <c r="K573" i="6"/>
  <c r="J574" i="6"/>
  <c r="K574" i="6"/>
  <c r="J575" i="6"/>
  <c r="K575" i="6"/>
  <c r="J576" i="6"/>
  <c r="K576" i="6"/>
  <c r="K556" i="6"/>
  <c r="J556" i="6"/>
  <c r="B563" i="6"/>
  <c r="C563" i="6"/>
  <c r="B564" i="6"/>
  <c r="C564" i="6"/>
  <c r="B565" i="6"/>
  <c r="C565" i="6"/>
  <c r="B566" i="6"/>
  <c r="C566" i="6"/>
  <c r="B567" i="6"/>
  <c r="C567" i="6"/>
  <c r="B568" i="6"/>
  <c r="C568" i="6"/>
  <c r="B569" i="6"/>
  <c r="C569" i="6"/>
  <c r="B570" i="6"/>
  <c r="C570" i="6"/>
  <c r="B571" i="6"/>
  <c r="C571" i="6"/>
  <c r="B572" i="6"/>
  <c r="C572" i="6"/>
  <c r="B573" i="6"/>
  <c r="C573" i="6"/>
  <c r="B574" i="6"/>
  <c r="C574" i="6"/>
  <c r="B575" i="6"/>
  <c r="C575" i="6"/>
  <c r="B576" i="6"/>
  <c r="C576" i="6"/>
  <c r="C562" i="6"/>
  <c r="B562" i="6"/>
  <c r="N508" i="6"/>
  <c r="O508" i="6"/>
  <c r="N509" i="6"/>
  <c r="O509" i="6"/>
  <c r="N510" i="6"/>
  <c r="O510" i="6"/>
  <c r="N511" i="6"/>
  <c r="O511" i="6"/>
  <c r="N512" i="6"/>
  <c r="O512" i="6"/>
  <c r="O507" i="6"/>
  <c r="N507" i="6"/>
  <c r="J508" i="6"/>
  <c r="K508" i="6"/>
  <c r="J509" i="6"/>
  <c r="K509" i="6"/>
  <c r="J510" i="6"/>
  <c r="K510" i="6"/>
  <c r="J511" i="6"/>
  <c r="K511" i="6"/>
  <c r="J512" i="6"/>
  <c r="K512" i="6"/>
  <c r="J513" i="6"/>
  <c r="K513" i="6"/>
  <c r="K507" i="6"/>
  <c r="J507" i="6"/>
  <c r="F508" i="6"/>
  <c r="G508" i="6"/>
  <c r="F509" i="6"/>
  <c r="G509" i="6"/>
  <c r="F510" i="6"/>
  <c r="G510" i="6"/>
  <c r="F511" i="6"/>
  <c r="G511" i="6"/>
  <c r="F512" i="6"/>
  <c r="G512" i="6"/>
  <c r="G507" i="6"/>
  <c r="F507" i="6"/>
  <c r="B508" i="6"/>
  <c r="C508" i="6"/>
  <c r="B509" i="6"/>
  <c r="C509" i="6"/>
  <c r="B510" i="6"/>
  <c r="C510" i="6"/>
  <c r="B511" i="6"/>
  <c r="C511" i="6"/>
  <c r="B512" i="6"/>
  <c r="C512" i="6"/>
  <c r="C507" i="6"/>
  <c r="B507" i="6"/>
  <c r="N475" i="6"/>
  <c r="O475" i="6"/>
  <c r="N476" i="6"/>
  <c r="O476" i="6"/>
  <c r="N477" i="6"/>
  <c r="O477" i="6"/>
  <c r="N478" i="6"/>
  <c r="O478" i="6"/>
  <c r="N479" i="6"/>
  <c r="O479" i="6"/>
  <c r="N480" i="6"/>
  <c r="O480" i="6"/>
  <c r="O474" i="6"/>
  <c r="N474" i="6"/>
  <c r="J475" i="6"/>
  <c r="K475" i="6"/>
  <c r="J476" i="6"/>
  <c r="K476" i="6"/>
  <c r="J477" i="6"/>
  <c r="K477" i="6"/>
  <c r="J478" i="6"/>
  <c r="K478" i="6"/>
  <c r="J479" i="6"/>
  <c r="K479" i="6"/>
  <c r="J480" i="6"/>
  <c r="K480" i="6"/>
  <c r="K474" i="6"/>
  <c r="J474" i="6"/>
  <c r="F475" i="6"/>
  <c r="G475" i="6"/>
  <c r="F476" i="6"/>
  <c r="G476" i="6"/>
  <c r="F477" i="6"/>
  <c r="G477" i="6"/>
  <c r="F478" i="6"/>
  <c r="G478" i="6"/>
  <c r="F479" i="6"/>
  <c r="G479" i="6"/>
  <c r="F480" i="6"/>
  <c r="G480" i="6"/>
  <c r="G474" i="6"/>
  <c r="F474" i="6"/>
  <c r="B475" i="6"/>
  <c r="C475" i="6"/>
  <c r="B476" i="6"/>
  <c r="C476" i="6"/>
  <c r="B477" i="6"/>
  <c r="C477" i="6"/>
  <c r="B478" i="6"/>
  <c r="C478" i="6"/>
  <c r="B479" i="6"/>
  <c r="C479" i="6"/>
  <c r="B480" i="6"/>
  <c r="C480" i="6"/>
  <c r="C474" i="6"/>
  <c r="B474" i="6"/>
  <c r="O448" i="6"/>
  <c r="N448" i="6"/>
  <c r="K448" i="6"/>
  <c r="J448" i="6"/>
  <c r="G448" i="6"/>
  <c r="F448" i="6"/>
  <c r="C448" i="6"/>
  <c r="B448" i="6"/>
  <c r="N379" i="6"/>
  <c r="O379" i="6"/>
  <c r="N380" i="6"/>
  <c r="O380" i="6"/>
  <c r="N381" i="6"/>
  <c r="O381" i="6"/>
  <c r="N382" i="6"/>
  <c r="O382" i="6"/>
  <c r="N383" i="6"/>
  <c r="O383" i="6"/>
  <c r="N384" i="6"/>
  <c r="O384" i="6"/>
  <c r="O378" i="6"/>
  <c r="N378" i="6"/>
  <c r="J379" i="6"/>
  <c r="K379" i="6"/>
  <c r="J380" i="6"/>
  <c r="K380" i="6"/>
  <c r="J381" i="6"/>
  <c r="K381" i="6"/>
  <c r="J382" i="6"/>
  <c r="K382" i="6"/>
  <c r="J383" i="6"/>
  <c r="K383" i="6"/>
  <c r="J384" i="6"/>
  <c r="K384" i="6"/>
  <c r="K378" i="6"/>
  <c r="J378" i="6"/>
  <c r="F379" i="6"/>
  <c r="G379" i="6"/>
  <c r="F380" i="6"/>
  <c r="G380" i="6"/>
  <c r="F381" i="6"/>
  <c r="G381" i="6"/>
  <c r="F382" i="6"/>
  <c r="G382" i="6"/>
  <c r="F383" i="6"/>
  <c r="G383" i="6"/>
  <c r="F384" i="6"/>
  <c r="G384" i="6"/>
  <c r="G378" i="6"/>
  <c r="F378" i="6"/>
  <c r="B379" i="6"/>
  <c r="C379" i="6"/>
  <c r="B380" i="6"/>
  <c r="C380" i="6"/>
  <c r="B381" i="6"/>
  <c r="C381" i="6"/>
  <c r="B382" i="6"/>
  <c r="C382" i="6"/>
  <c r="B383" i="6"/>
  <c r="C383" i="6"/>
  <c r="B384" i="6"/>
  <c r="C384" i="6"/>
  <c r="C378" i="6"/>
  <c r="B378" i="6"/>
  <c r="N347" i="6"/>
  <c r="O347" i="6"/>
  <c r="N348" i="6"/>
  <c r="O348" i="6"/>
  <c r="N349" i="6"/>
  <c r="O349" i="6"/>
  <c r="N350" i="6"/>
  <c r="O350" i="6"/>
  <c r="N351" i="6"/>
  <c r="O351" i="6"/>
  <c r="N352" i="6"/>
  <c r="O352" i="6"/>
  <c r="O346" i="6"/>
  <c r="N346" i="6"/>
  <c r="J347" i="6"/>
  <c r="K347" i="6"/>
  <c r="J348" i="6"/>
  <c r="K348" i="6"/>
  <c r="J349" i="6"/>
  <c r="K349" i="6"/>
  <c r="J350" i="6"/>
  <c r="K350" i="6"/>
  <c r="J351" i="6"/>
  <c r="K351" i="6"/>
  <c r="J352" i="6"/>
  <c r="K352" i="6"/>
  <c r="K346" i="6"/>
  <c r="J346" i="6"/>
  <c r="F346" i="6"/>
  <c r="G346" i="6"/>
  <c r="F347" i="6"/>
  <c r="G347" i="6"/>
  <c r="F348" i="6"/>
  <c r="G348" i="6"/>
  <c r="F349" i="6"/>
  <c r="G349" i="6"/>
  <c r="F350" i="6"/>
  <c r="G350" i="6"/>
  <c r="F351" i="6"/>
  <c r="G351" i="6"/>
  <c r="F352" i="6"/>
  <c r="G352" i="6"/>
  <c r="G345" i="6"/>
  <c r="F345" i="6"/>
  <c r="B347" i="6"/>
  <c r="C347" i="6"/>
  <c r="B348" i="6"/>
  <c r="C348" i="6"/>
  <c r="B349" i="6"/>
  <c r="C349" i="6"/>
  <c r="B350" i="6"/>
  <c r="C350" i="6"/>
  <c r="B351" i="6"/>
  <c r="C351" i="6"/>
  <c r="B352" i="6"/>
  <c r="C352" i="6"/>
  <c r="C346" i="6"/>
  <c r="B346" i="6"/>
  <c r="O160" i="6"/>
  <c r="N160" i="6"/>
  <c r="K160" i="6"/>
  <c r="J160" i="6"/>
  <c r="G160" i="6"/>
  <c r="F160" i="6"/>
  <c r="C160" i="6"/>
  <c r="B160" i="6"/>
  <c r="O128" i="6"/>
  <c r="N128" i="6"/>
  <c r="K128" i="6"/>
  <c r="J128" i="6"/>
  <c r="G128" i="6"/>
  <c r="F128" i="6"/>
  <c r="C128" i="6"/>
  <c r="B128" i="6"/>
  <c r="O96" i="6"/>
  <c r="N96" i="6"/>
  <c r="K96" i="6"/>
  <c r="J96" i="6"/>
  <c r="G96" i="6"/>
  <c r="F96" i="6"/>
  <c r="C96" i="6"/>
  <c r="B96" i="6"/>
  <c r="C68" i="6"/>
  <c r="B68" i="6"/>
  <c r="B69" i="6"/>
  <c r="C69" i="6"/>
  <c r="B70" i="6"/>
  <c r="C70" i="6"/>
  <c r="B71" i="6"/>
  <c r="C71" i="6"/>
  <c r="B72" i="6"/>
  <c r="C72" i="6"/>
  <c r="B73" i="6"/>
  <c r="C73" i="6"/>
  <c r="B74" i="6"/>
  <c r="C74" i="6"/>
  <c r="B75" i="6"/>
  <c r="C75" i="6"/>
  <c r="B76" i="6"/>
  <c r="C76" i="6"/>
  <c r="B77" i="6"/>
  <c r="C77" i="6"/>
  <c r="B78" i="6"/>
  <c r="C78" i="6"/>
  <c r="B79" i="6"/>
  <c r="C79" i="6"/>
  <c r="B80" i="6"/>
  <c r="C80" i="6"/>
  <c r="B81" i="6"/>
  <c r="C81" i="6"/>
  <c r="B82" i="6"/>
  <c r="C82" i="6"/>
  <c r="B83" i="6"/>
  <c r="C83" i="6"/>
  <c r="B84" i="6"/>
  <c r="C84" i="6"/>
  <c r="B85" i="6"/>
  <c r="C85" i="6"/>
  <c r="B86" i="6"/>
  <c r="C86" i="6"/>
  <c r="B87" i="6"/>
  <c r="C87" i="6"/>
  <c r="B88" i="6"/>
  <c r="C88" i="6"/>
  <c r="B89" i="6"/>
  <c r="C89" i="6"/>
  <c r="B90" i="6"/>
  <c r="C90" i="6"/>
  <c r="B91" i="6"/>
  <c r="C91" i="6"/>
  <c r="B92" i="6"/>
  <c r="C92" i="6"/>
  <c r="B93" i="6"/>
  <c r="C93" i="6"/>
  <c r="B94" i="6"/>
  <c r="C94" i="6"/>
  <c r="B95" i="6"/>
  <c r="C95" i="6"/>
  <c r="G28" i="2"/>
  <c r="O62" i="6"/>
  <c r="O63" i="6"/>
  <c r="N64" i="6"/>
  <c r="O64" i="6"/>
  <c r="O61" i="6"/>
  <c r="K62" i="6"/>
  <c r="K63" i="6"/>
  <c r="K64" i="6"/>
  <c r="K61" i="6"/>
  <c r="B62" i="6"/>
  <c r="C62" i="6"/>
  <c r="B63" i="6"/>
  <c r="C63" i="6"/>
  <c r="B64" i="6"/>
  <c r="C64" i="6"/>
  <c r="C61" i="6"/>
  <c r="E61" i="6"/>
  <c r="I61" i="6"/>
  <c r="M61" i="6"/>
  <c r="B61" i="6"/>
  <c r="C544" i="6"/>
  <c r="G544" i="6"/>
  <c r="K544" i="6"/>
  <c r="O544" i="6"/>
  <c r="C416" i="6"/>
  <c r="G416" i="6"/>
  <c r="K416" i="6"/>
  <c r="O416" i="6"/>
  <c r="C320" i="6"/>
  <c r="G320" i="6"/>
  <c r="K320" i="6"/>
  <c r="O320" i="6"/>
  <c r="C288" i="6"/>
  <c r="G288" i="6"/>
  <c r="K288" i="6"/>
  <c r="O288" i="6"/>
  <c r="C256" i="6"/>
  <c r="G256" i="6"/>
  <c r="K256" i="6"/>
  <c r="O256" i="6"/>
  <c r="C224" i="6"/>
  <c r="G224" i="6"/>
  <c r="K224" i="6"/>
  <c r="O224" i="6"/>
  <c r="C192" i="6"/>
  <c r="G192" i="6"/>
  <c r="K192" i="6"/>
  <c r="O192" i="6"/>
  <c r="A96" i="6"/>
  <c r="E96" i="6"/>
  <c r="I96" i="6"/>
  <c r="M96" i="6"/>
  <c r="A64" i="6"/>
  <c r="E64" i="6"/>
  <c r="I64" i="6"/>
  <c r="M64" i="6"/>
  <c r="G32" i="6"/>
  <c r="C32" i="6"/>
  <c r="F31" i="6"/>
  <c r="G31" i="6"/>
  <c r="I31" i="6"/>
  <c r="J31" i="6"/>
  <c r="K31" i="6"/>
  <c r="M31" i="6"/>
  <c r="N31" i="6"/>
  <c r="O31" i="6"/>
  <c r="E31" i="6"/>
  <c r="C31" i="6"/>
  <c r="B31" i="6"/>
  <c r="A31" i="6"/>
  <c r="BS164" i="2"/>
  <c r="BO164" i="2"/>
  <c r="BK164" i="2"/>
  <c r="BG164" i="2"/>
  <c r="BB164" i="2"/>
  <c r="AW164" i="2"/>
  <c r="AS164" i="2"/>
  <c r="AO164" i="2"/>
  <c r="AK164" i="2"/>
  <c r="AG164" i="2"/>
  <c r="AC164" i="2"/>
  <c r="Y164" i="2"/>
  <c r="U164" i="2"/>
  <c r="Q164" i="2"/>
  <c r="M164" i="2"/>
  <c r="I164" i="2"/>
  <c r="E164" i="2"/>
  <c r="BS163" i="2"/>
  <c r="BR163" i="2" s="1"/>
  <c r="N544" i="6" s="1"/>
  <c r="BO163" i="2"/>
  <c r="BK163" i="2"/>
  <c r="BG163" i="2"/>
  <c r="BB163" i="2"/>
  <c r="AZ163" i="2" s="1"/>
  <c r="N416" i="6" s="1"/>
  <c r="AW163" i="2"/>
  <c r="AS163" i="2"/>
  <c r="AO163" i="2"/>
  <c r="AK163" i="2"/>
  <c r="AJ163" i="2" s="1"/>
  <c r="N288" i="6" s="1"/>
  <c r="AG163" i="2"/>
  <c r="AC163" i="2"/>
  <c r="Y163" i="2"/>
  <c r="U163" i="2"/>
  <c r="T163" i="2" s="1"/>
  <c r="Q163" i="2"/>
  <c r="M163" i="2"/>
  <c r="I163" i="2"/>
  <c r="E163" i="2"/>
  <c r="D163" i="2" s="1"/>
  <c r="BN163" i="2"/>
  <c r="BJ163" i="2"/>
  <c r="BF163" i="2"/>
  <c r="AV163" i="2"/>
  <c r="AR163" i="2"/>
  <c r="AN163" i="2"/>
  <c r="N320" i="6" s="1"/>
  <c r="AF163" i="2"/>
  <c r="N256" i="6" s="1"/>
  <c r="AB163" i="2"/>
  <c r="N224" i="6" s="1"/>
  <c r="X163" i="2"/>
  <c r="N192" i="6" s="1"/>
  <c r="P163" i="2"/>
  <c r="L163" i="2"/>
  <c r="H163" i="2"/>
  <c r="BE11" i="1" l="1"/>
  <c r="BA11" i="1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Z8" i="2" s="1"/>
  <c r="AT8" i="2"/>
  <c r="BB8" i="2" s="1"/>
  <c r="AU8" i="2"/>
  <c r="BC8" i="2" s="1"/>
  <c r="AV8" i="2"/>
  <c r="AW8" i="2"/>
  <c r="AX8" i="2"/>
  <c r="AY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AF10" i="2"/>
  <c r="BA8" i="2" l="1"/>
  <c r="E2" i="6"/>
  <c r="BG6" i="1" l="1"/>
  <c r="BM34" i="2"/>
  <c r="BG19" i="1"/>
  <c r="BD68" i="2"/>
  <c r="BI68" i="2"/>
  <c r="AY68" i="2"/>
  <c r="BE14" i="1"/>
  <c r="BE4" i="1"/>
  <c r="BD4" i="1"/>
  <c r="BE5" i="1"/>
  <c r="BK5" i="2"/>
  <c r="BM13" i="2"/>
  <c r="AE21" i="2" l="1"/>
  <c r="S13" i="2"/>
  <c r="F18" i="2" l="1"/>
  <c r="F13" i="2"/>
  <c r="F4" i="2"/>
  <c r="G30" i="2"/>
  <c r="G18" i="2"/>
  <c r="G13" i="2"/>
  <c r="G4" i="2"/>
  <c r="G19" i="2"/>
  <c r="BM68" i="2"/>
  <c r="AU68" i="2"/>
  <c r="AQ68" i="2"/>
  <c r="BE3" i="1"/>
  <c r="BD3" i="1"/>
  <c r="BC3" i="1"/>
  <c r="AP20" i="2" l="1"/>
  <c r="AR3" i="2"/>
  <c r="AQ3" i="2"/>
  <c r="AP3" i="2"/>
  <c r="CG4" i="2" l="1"/>
  <c r="CG5" i="2"/>
  <c r="CG6" i="2"/>
  <c r="CG7" i="2"/>
  <c r="CG9" i="2"/>
  <c r="CG10" i="2"/>
  <c r="CG11" i="2"/>
  <c r="CG12" i="2"/>
  <c r="CG13" i="2"/>
  <c r="CG14" i="2"/>
  <c r="CG15" i="2"/>
  <c r="CG16" i="2"/>
  <c r="CG17" i="2"/>
  <c r="CG18" i="2"/>
  <c r="CG19" i="2"/>
  <c r="CG20" i="2"/>
  <c r="CG21" i="2"/>
  <c r="CG22" i="2"/>
  <c r="CG23" i="2"/>
  <c r="CG24" i="2"/>
  <c r="CG25" i="2"/>
  <c r="CG26" i="2"/>
  <c r="CG27" i="2"/>
  <c r="CG28" i="2"/>
  <c r="CG29" i="2"/>
  <c r="CG30" i="2"/>
  <c r="CG31" i="2"/>
  <c r="CG3" i="2"/>
  <c r="CC4" i="2"/>
  <c r="CC5" i="2"/>
  <c r="CC6" i="2"/>
  <c r="CC7" i="2"/>
  <c r="CC9" i="2"/>
  <c r="CC10" i="2"/>
  <c r="CC11" i="2"/>
  <c r="CC12" i="2"/>
  <c r="CC13" i="2"/>
  <c r="CC14" i="2"/>
  <c r="CC15" i="2"/>
  <c r="CC16" i="2"/>
  <c r="CC17" i="2"/>
  <c r="CC18" i="2"/>
  <c r="CC19" i="2"/>
  <c r="CC20" i="2"/>
  <c r="CC21" i="2"/>
  <c r="CC22" i="2"/>
  <c r="CC23" i="2"/>
  <c r="CC24" i="2"/>
  <c r="CC25" i="2"/>
  <c r="CC26" i="2"/>
  <c r="CC27" i="2"/>
  <c r="CC28" i="2"/>
  <c r="CC29" i="2"/>
  <c r="CC30" i="2"/>
  <c r="CC31" i="2"/>
  <c r="CC32" i="2"/>
  <c r="CC3" i="2"/>
  <c r="CI130" i="2" s="1"/>
  <c r="CH130" i="2" s="1"/>
  <c r="BY4" i="2"/>
  <c r="BY5" i="2"/>
  <c r="BY6" i="2"/>
  <c r="BY7" i="2"/>
  <c r="BY9" i="2"/>
  <c r="BY10" i="2"/>
  <c r="BY11" i="2"/>
  <c r="BY12" i="2"/>
  <c r="BY13" i="2"/>
  <c r="BY14" i="2"/>
  <c r="BY15" i="2"/>
  <c r="BY16" i="2"/>
  <c r="BY17" i="2"/>
  <c r="BY18" i="2"/>
  <c r="BY19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BY32" i="2"/>
  <c r="BY3" i="2"/>
  <c r="BU4" i="2"/>
  <c r="BU5" i="2"/>
  <c r="BU6" i="2"/>
  <c r="BU7" i="2"/>
  <c r="BU9" i="2"/>
  <c r="BU10" i="2"/>
  <c r="BU11" i="2"/>
  <c r="BU12" i="2"/>
  <c r="BU13" i="2"/>
  <c r="BU14" i="2"/>
  <c r="BU15" i="2"/>
  <c r="BU16" i="2"/>
  <c r="BU17" i="2"/>
  <c r="BU18" i="2"/>
  <c r="BU19" i="2"/>
  <c r="BU20" i="2"/>
  <c r="BU21" i="2"/>
  <c r="BU22" i="2"/>
  <c r="BU23" i="2"/>
  <c r="BU24" i="2"/>
  <c r="BU25" i="2"/>
  <c r="BU26" i="2"/>
  <c r="BU27" i="2"/>
  <c r="BU28" i="2"/>
  <c r="BU29" i="2"/>
  <c r="BU30" i="2"/>
  <c r="BU31" i="2"/>
  <c r="BU3" i="2"/>
  <c r="CA130" i="2" s="1"/>
  <c r="BZ130" i="2" s="1"/>
  <c r="BP4" i="2"/>
  <c r="BP5" i="2"/>
  <c r="BP6" i="2"/>
  <c r="BP7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O4" i="2"/>
  <c r="BO5" i="2"/>
  <c r="BO6" i="2"/>
  <c r="BO7" i="2"/>
  <c r="BO9" i="2"/>
  <c r="BO10" i="2"/>
  <c r="BO11" i="2"/>
  <c r="BO12" i="2"/>
  <c r="BO13" i="2"/>
  <c r="BO14" i="2"/>
  <c r="BO15" i="2"/>
  <c r="BO16" i="2"/>
  <c r="BO17" i="2"/>
  <c r="BO18" i="2"/>
  <c r="BO19" i="2"/>
  <c r="BO20" i="2"/>
  <c r="BO21" i="2"/>
  <c r="BO22" i="2"/>
  <c r="BO23" i="2"/>
  <c r="BO24" i="2"/>
  <c r="BO25" i="2"/>
  <c r="BO26" i="2"/>
  <c r="BO27" i="2"/>
  <c r="BO28" i="2"/>
  <c r="BO29" i="2"/>
  <c r="BO30" i="2"/>
  <c r="BO31" i="2"/>
  <c r="BP3" i="2"/>
  <c r="BO3" i="2"/>
  <c r="BQ4" i="2"/>
  <c r="BQ5" i="2"/>
  <c r="BQ6" i="2"/>
  <c r="BQ7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28" i="2"/>
  <c r="BQ29" i="2"/>
  <c r="BQ30" i="2"/>
  <c r="BQ31" i="2"/>
  <c r="BQ3" i="2"/>
  <c r="BW130" i="2" l="1"/>
  <c r="BV130" i="2" s="1"/>
  <c r="CE130" i="2"/>
  <c r="CD130" i="2" s="1"/>
  <c r="CM130" i="2"/>
  <c r="CL130" i="2" s="1"/>
  <c r="BW97" i="2"/>
  <c r="BV97" i="2" s="1"/>
  <c r="BW64" i="2"/>
  <c r="BV64" i="2" s="1"/>
  <c r="BW110" i="2"/>
  <c r="BW111" i="2"/>
  <c r="BB23" i="1"/>
  <c r="CO101" i="2" l="1"/>
  <c r="CK101" i="2"/>
  <c r="CG101" i="2"/>
  <c r="CC101" i="2"/>
  <c r="BY101" i="2"/>
  <c r="BU101" i="2"/>
  <c r="AU4" i="2"/>
  <c r="AU5" i="2"/>
  <c r="AU6" i="2"/>
  <c r="AU7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" i="2"/>
  <c r="BC3" i="2" s="1"/>
  <c r="AR4" i="2"/>
  <c r="AR5" i="2"/>
  <c r="AR6" i="2"/>
  <c r="AR7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E4" i="2"/>
  <c r="E5" i="2"/>
  <c r="E6" i="2"/>
  <c r="E7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" i="2"/>
  <c r="CE122" i="2" l="1"/>
  <c r="CD122" i="2" s="1"/>
  <c r="CA129" i="2"/>
  <c r="BZ129" i="2" s="1"/>
  <c r="CI122" i="2"/>
  <c r="CH122" i="2" s="1"/>
  <c r="BW122" i="2"/>
  <c r="BV122" i="2" s="1"/>
  <c r="BW106" i="2"/>
  <c r="BV106" i="2" s="1"/>
  <c r="BW114" i="2"/>
  <c r="BV114" i="2" s="1"/>
  <c r="BW123" i="2"/>
  <c r="BV123" i="2" s="1"/>
  <c r="CA106" i="2"/>
  <c r="BZ106" i="2" s="1"/>
  <c r="CA114" i="2"/>
  <c r="BZ114" i="2" s="1"/>
  <c r="CA122" i="2"/>
  <c r="BZ122" i="2" s="1"/>
  <c r="CE107" i="2"/>
  <c r="CD107" i="2" s="1"/>
  <c r="CE115" i="2"/>
  <c r="CD115" i="2" s="1"/>
  <c r="CE123" i="2"/>
  <c r="CD123" i="2" s="1"/>
  <c r="CI107" i="2"/>
  <c r="CH107" i="2" s="1"/>
  <c r="CI115" i="2"/>
  <c r="CH115" i="2" s="1"/>
  <c r="CI123" i="2"/>
  <c r="CH123" i="2" s="1"/>
  <c r="BW107" i="2"/>
  <c r="BV107" i="2" s="1"/>
  <c r="BW115" i="2"/>
  <c r="BV115" i="2" s="1"/>
  <c r="BW124" i="2"/>
  <c r="BV124" i="2" s="1"/>
  <c r="CA107" i="2"/>
  <c r="BZ107" i="2" s="1"/>
  <c r="CA115" i="2"/>
  <c r="BZ115" i="2" s="1"/>
  <c r="CA123" i="2"/>
  <c r="BZ123" i="2" s="1"/>
  <c r="CE108" i="2"/>
  <c r="CD108" i="2" s="1"/>
  <c r="CE116" i="2"/>
  <c r="CD116" i="2" s="1"/>
  <c r="CE124" i="2"/>
  <c r="CD124" i="2" s="1"/>
  <c r="CI108" i="2"/>
  <c r="CH108" i="2" s="1"/>
  <c r="CI116" i="2"/>
  <c r="CH116" i="2" s="1"/>
  <c r="CI124" i="2"/>
  <c r="CH124" i="2" s="1"/>
  <c r="BW109" i="2"/>
  <c r="BV109" i="2" s="1"/>
  <c r="BW116" i="2"/>
  <c r="BV116" i="2" s="1"/>
  <c r="BW125" i="2"/>
  <c r="BV125" i="2" s="1"/>
  <c r="BW120" i="2"/>
  <c r="BV120" i="2" s="1"/>
  <c r="CA108" i="2"/>
  <c r="BZ108" i="2" s="1"/>
  <c r="CA116" i="2"/>
  <c r="BZ116" i="2" s="1"/>
  <c r="CA124" i="2"/>
  <c r="BZ124" i="2" s="1"/>
  <c r="CE109" i="2"/>
  <c r="CD109" i="2" s="1"/>
  <c r="CE117" i="2"/>
  <c r="CD117" i="2" s="1"/>
  <c r="CE125" i="2"/>
  <c r="CD125" i="2" s="1"/>
  <c r="CI109" i="2"/>
  <c r="CH109" i="2" s="1"/>
  <c r="CI117" i="2"/>
  <c r="CH117" i="2" s="1"/>
  <c r="CI125" i="2"/>
  <c r="CH125" i="2" s="1"/>
  <c r="BW102" i="2"/>
  <c r="BV110" i="2"/>
  <c r="BW117" i="2"/>
  <c r="BV117" i="2" s="1"/>
  <c r="BW126" i="2"/>
  <c r="BV126" i="2" s="1"/>
  <c r="CA102" i="2"/>
  <c r="CA109" i="2"/>
  <c r="BZ109" i="2" s="1"/>
  <c r="CA117" i="2"/>
  <c r="BZ117" i="2" s="1"/>
  <c r="CA125" i="2"/>
  <c r="BZ125" i="2" s="1"/>
  <c r="CE102" i="2"/>
  <c r="CE110" i="2"/>
  <c r="CD110" i="2" s="1"/>
  <c r="CE118" i="2"/>
  <c r="CD118" i="2" s="1"/>
  <c r="CE126" i="2"/>
  <c r="CD126" i="2" s="1"/>
  <c r="CI102" i="2"/>
  <c r="CI110" i="2"/>
  <c r="CH110" i="2" s="1"/>
  <c r="CI118" i="2"/>
  <c r="CH118" i="2" s="1"/>
  <c r="CI126" i="2"/>
  <c r="CH126" i="2" s="1"/>
  <c r="BW103" i="2"/>
  <c r="BV103" i="2" s="1"/>
  <c r="BW108" i="2"/>
  <c r="BV108" i="2" s="1"/>
  <c r="BW118" i="2"/>
  <c r="BV118" i="2" s="1"/>
  <c r="BW127" i="2"/>
  <c r="BV127" i="2" s="1"/>
  <c r="CA103" i="2"/>
  <c r="BZ103" i="2" s="1"/>
  <c r="CA110" i="2"/>
  <c r="BZ110" i="2" s="1"/>
  <c r="CA118" i="2"/>
  <c r="BZ118" i="2" s="1"/>
  <c r="CA126" i="2"/>
  <c r="BZ126" i="2" s="1"/>
  <c r="CE103" i="2"/>
  <c r="CD103" i="2" s="1"/>
  <c r="CE111" i="2"/>
  <c r="CD111" i="2" s="1"/>
  <c r="CE119" i="2"/>
  <c r="CD119" i="2" s="1"/>
  <c r="CE127" i="2"/>
  <c r="CD127" i="2" s="1"/>
  <c r="CI103" i="2"/>
  <c r="CH103" i="2" s="1"/>
  <c r="CI111" i="2"/>
  <c r="CH111" i="2" s="1"/>
  <c r="CI119" i="2"/>
  <c r="CH119" i="2" s="1"/>
  <c r="CI127" i="2"/>
  <c r="CH127" i="2" s="1"/>
  <c r="BV111" i="2"/>
  <c r="BW119" i="2"/>
  <c r="BV119" i="2" s="1"/>
  <c r="BW128" i="2"/>
  <c r="BV128" i="2" s="1"/>
  <c r="CA104" i="2"/>
  <c r="BZ104" i="2" s="1"/>
  <c r="CA111" i="2"/>
  <c r="BZ111" i="2" s="1"/>
  <c r="CA119" i="2"/>
  <c r="BZ119" i="2" s="1"/>
  <c r="CA127" i="2"/>
  <c r="BZ127" i="2" s="1"/>
  <c r="CE104" i="2"/>
  <c r="CD104" i="2" s="1"/>
  <c r="CE112" i="2"/>
  <c r="CD112" i="2" s="1"/>
  <c r="CE120" i="2"/>
  <c r="CD120" i="2" s="1"/>
  <c r="CE128" i="2"/>
  <c r="CD128" i="2" s="1"/>
  <c r="CI104" i="2"/>
  <c r="CH104" i="2" s="1"/>
  <c r="CI112" i="2"/>
  <c r="CH112" i="2" s="1"/>
  <c r="CI120" i="2"/>
  <c r="CH120" i="2" s="1"/>
  <c r="CI128" i="2"/>
  <c r="CH128" i="2" s="1"/>
  <c r="BW112" i="2"/>
  <c r="BV112" i="2" s="1"/>
  <c r="BW121" i="2"/>
  <c r="BV121" i="2" s="1"/>
  <c r="BW129" i="2"/>
  <c r="BV129" i="2" s="1"/>
  <c r="CA112" i="2"/>
  <c r="BZ112" i="2" s="1"/>
  <c r="CA120" i="2"/>
  <c r="BZ120" i="2" s="1"/>
  <c r="CA128" i="2"/>
  <c r="BZ128" i="2" s="1"/>
  <c r="CE105" i="2"/>
  <c r="CD105" i="2" s="1"/>
  <c r="CE113" i="2"/>
  <c r="CD113" i="2" s="1"/>
  <c r="CE121" i="2"/>
  <c r="CD121" i="2" s="1"/>
  <c r="CE129" i="2"/>
  <c r="CD129" i="2" s="1"/>
  <c r="CI105" i="2"/>
  <c r="CH105" i="2" s="1"/>
  <c r="CI113" i="2"/>
  <c r="CH113" i="2" s="1"/>
  <c r="CI121" i="2"/>
  <c r="CH121" i="2" s="1"/>
  <c r="CI129" i="2"/>
  <c r="CH129" i="2" s="1"/>
  <c r="BW104" i="2"/>
  <c r="BV104" i="2" s="1"/>
  <c r="BW105" i="2"/>
  <c r="BV105" i="2" s="1"/>
  <c r="BW113" i="2"/>
  <c r="BV113" i="2" s="1"/>
  <c r="CA105" i="2"/>
  <c r="BZ105" i="2" s="1"/>
  <c r="CA113" i="2"/>
  <c r="BZ113" i="2" s="1"/>
  <c r="CA121" i="2"/>
  <c r="BZ121" i="2" s="1"/>
  <c r="CE106" i="2"/>
  <c r="CD106" i="2" s="1"/>
  <c r="CE114" i="2"/>
  <c r="CD114" i="2" s="1"/>
  <c r="CI106" i="2"/>
  <c r="CH106" i="2" s="1"/>
  <c r="CI114" i="2"/>
  <c r="CH114" i="2" s="1"/>
  <c r="BB11" i="1"/>
  <c r="BC11" i="1"/>
  <c r="BD11" i="1"/>
  <c r="BF11" i="1"/>
  <c r="BG11" i="1"/>
  <c r="CH102" i="2" l="1"/>
  <c r="CI131" i="2"/>
  <c r="BZ102" i="2"/>
  <c r="CA131" i="2"/>
  <c r="CD102" i="2"/>
  <c r="CE131" i="2"/>
  <c r="BV102" i="2"/>
  <c r="BW131" i="2"/>
  <c r="BE11" i="2"/>
  <c r="CM11" i="2"/>
  <c r="CP11" i="2"/>
  <c r="CN11" i="2"/>
  <c r="BJ11" i="2"/>
  <c r="CK11" i="2"/>
  <c r="BG11" i="2"/>
  <c r="BE19" i="1"/>
  <c r="BG4" i="1" l="1"/>
  <c r="BF4" i="1"/>
  <c r="BJ4" i="2" s="1"/>
  <c r="BC17" i="1" l="1"/>
  <c r="BB17" i="1"/>
  <c r="BB14" i="1"/>
  <c r="BE6" i="1"/>
  <c r="BE7" i="1"/>
  <c r="BE9" i="1"/>
  <c r="BE10" i="1"/>
  <c r="BE12" i="1"/>
  <c r="BE13" i="1"/>
  <c r="BE15" i="1"/>
  <c r="BE16" i="1"/>
  <c r="BE17" i="1"/>
  <c r="BE18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CK17" i="2" l="1"/>
  <c r="N32" i="6" l="1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J32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F32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B32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CF31" i="2"/>
  <c r="CE31" i="2"/>
  <c r="CB31" i="2"/>
  <c r="CA31" i="2"/>
  <c r="BX31" i="2"/>
  <c r="BW31" i="2"/>
  <c r="BT31" i="2"/>
  <c r="BS31" i="2"/>
  <c r="BN31" i="2"/>
  <c r="BM31" i="2"/>
  <c r="BL31" i="2"/>
  <c r="BK31" i="2"/>
  <c r="AY31" i="2"/>
  <c r="AX31" i="2"/>
  <c r="AW31" i="2"/>
  <c r="AV31" i="2"/>
  <c r="AT31" i="2"/>
  <c r="AS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D31" i="2"/>
  <c r="C31" i="2"/>
  <c r="CF30" i="2"/>
  <c r="CE30" i="2"/>
  <c r="CB30" i="2"/>
  <c r="CA30" i="2"/>
  <c r="BX30" i="2"/>
  <c r="BW30" i="2"/>
  <c r="BT30" i="2"/>
  <c r="BS30" i="2"/>
  <c r="BN30" i="2"/>
  <c r="BM30" i="2"/>
  <c r="BL30" i="2"/>
  <c r="BK30" i="2"/>
  <c r="AY30" i="2"/>
  <c r="AX30" i="2"/>
  <c r="AW30" i="2"/>
  <c r="AV30" i="2"/>
  <c r="BC30" i="2"/>
  <c r="AT30" i="2"/>
  <c r="BB30" i="2" s="1"/>
  <c r="AS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F30" i="2"/>
  <c r="D30" i="2"/>
  <c r="C30" i="2"/>
  <c r="CF29" i="2"/>
  <c r="CE29" i="2"/>
  <c r="CB29" i="2"/>
  <c r="CA29" i="2"/>
  <c r="BX29" i="2"/>
  <c r="BW29" i="2"/>
  <c r="BT29" i="2"/>
  <c r="BS29" i="2"/>
  <c r="BN29" i="2"/>
  <c r="BM29" i="2"/>
  <c r="BL29" i="2"/>
  <c r="BK29" i="2"/>
  <c r="AY29" i="2"/>
  <c r="AX29" i="2"/>
  <c r="AW29" i="2"/>
  <c r="AV29" i="2"/>
  <c r="AT29" i="2"/>
  <c r="AS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D29" i="2"/>
  <c r="C29" i="2"/>
  <c r="CF28" i="2"/>
  <c r="CE28" i="2"/>
  <c r="CB28" i="2"/>
  <c r="CA28" i="2"/>
  <c r="BX28" i="2"/>
  <c r="BW28" i="2"/>
  <c r="BT28" i="2"/>
  <c r="BS28" i="2"/>
  <c r="BN28" i="2"/>
  <c r="BM28" i="2"/>
  <c r="BL28" i="2"/>
  <c r="BK28" i="2"/>
  <c r="AY28" i="2"/>
  <c r="AX28" i="2"/>
  <c r="AW28" i="2"/>
  <c r="AV28" i="2"/>
  <c r="AT28" i="2"/>
  <c r="AS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F28" i="2"/>
  <c r="D28" i="2"/>
  <c r="C28" i="2"/>
  <c r="CF27" i="2"/>
  <c r="CE27" i="2"/>
  <c r="CB27" i="2"/>
  <c r="CA27" i="2"/>
  <c r="BX27" i="2"/>
  <c r="BW27" i="2"/>
  <c r="BT27" i="2"/>
  <c r="BS27" i="2"/>
  <c r="BN27" i="2"/>
  <c r="BM27" i="2"/>
  <c r="BL27" i="2"/>
  <c r="BK27" i="2"/>
  <c r="AY27" i="2"/>
  <c r="AX27" i="2"/>
  <c r="AW27" i="2"/>
  <c r="AV27" i="2"/>
  <c r="AT27" i="2"/>
  <c r="AS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D27" i="2"/>
  <c r="C27" i="2"/>
  <c r="CF26" i="2"/>
  <c r="CE26" i="2"/>
  <c r="CB26" i="2"/>
  <c r="CA26" i="2"/>
  <c r="BX26" i="2"/>
  <c r="BW26" i="2"/>
  <c r="BT26" i="2"/>
  <c r="BS26" i="2"/>
  <c r="BN26" i="2"/>
  <c r="BM26" i="2"/>
  <c r="BL26" i="2"/>
  <c r="BK26" i="2"/>
  <c r="AY26" i="2"/>
  <c r="AX26" i="2"/>
  <c r="AW26" i="2"/>
  <c r="AV26" i="2"/>
  <c r="AT26" i="2"/>
  <c r="AS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D26" i="2"/>
  <c r="C26" i="2"/>
  <c r="CF25" i="2"/>
  <c r="CE25" i="2"/>
  <c r="CB25" i="2"/>
  <c r="CA25" i="2"/>
  <c r="BX25" i="2"/>
  <c r="BW25" i="2"/>
  <c r="BT25" i="2"/>
  <c r="BS25" i="2"/>
  <c r="BN25" i="2"/>
  <c r="BM25" i="2"/>
  <c r="BL25" i="2"/>
  <c r="BK25" i="2"/>
  <c r="AY25" i="2"/>
  <c r="AX25" i="2"/>
  <c r="AW25" i="2"/>
  <c r="AV25" i="2"/>
  <c r="AT25" i="2"/>
  <c r="AS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D25" i="2"/>
  <c r="C25" i="2"/>
  <c r="CF24" i="2"/>
  <c r="CE24" i="2"/>
  <c r="CB24" i="2"/>
  <c r="CA24" i="2"/>
  <c r="BX24" i="2"/>
  <c r="BW24" i="2"/>
  <c r="BT24" i="2"/>
  <c r="BS24" i="2"/>
  <c r="BN24" i="2"/>
  <c r="BM24" i="2"/>
  <c r="BL24" i="2"/>
  <c r="BK24" i="2"/>
  <c r="AY24" i="2"/>
  <c r="AX24" i="2"/>
  <c r="AW24" i="2"/>
  <c r="AV24" i="2"/>
  <c r="AT24" i="2"/>
  <c r="AS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D24" i="2"/>
  <c r="C24" i="2"/>
  <c r="CF23" i="2"/>
  <c r="CE23" i="2"/>
  <c r="CB23" i="2"/>
  <c r="CA23" i="2"/>
  <c r="BX23" i="2"/>
  <c r="BW23" i="2"/>
  <c r="BT23" i="2"/>
  <c r="BS23" i="2"/>
  <c r="BN23" i="2"/>
  <c r="BM23" i="2"/>
  <c r="BL23" i="2"/>
  <c r="BK23" i="2"/>
  <c r="AY23" i="2"/>
  <c r="AX23" i="2"/>
  <c r="AW23" i="2"/>
  <c r="AV23" i="2"/>
  <c r="AT23" i="2"/>
  <c r="AS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D23" i="2"/>
  <c r="C23" i="2"/>
  <c r="CF22" i="2"/>
  <c r="CE22" i="2"/>
  <c r="CB22" i="2"/>
  <c r="CA22" i="2"/>
  <c r="BX22" i="2"/>
  <c r="BW22" i="2"/>
  <c r="BT22" i="2"/>
  <c r="BS22" i="2"/>
  <c r="BN22" i="2"/>
  <c r="BM22" i="2"/>
  <c r="BL22" i="2"/>
  <c r="BK22" i="2"/>
  <c r="AY22" i="2"/>
  <c r="AX22" i="2"/>
  <c r="AW22" i="2"/>
  <c r="AV22" i="2"/>
  <c r="AT22" i="2"/>
  <c r="AS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D22" i="2"/>
  <c r="C22" i="2"/>
  <c r="CF21" i="2"/>
  <c r="CE21" i="2"/>
  <c r="CB21" i="2"/>
  <c r="CA21" i="2"/>
  <c r="BX21" i="2"/>
  <c r="BW21" i="2"/>
  <c r="BT21" i="2"/>
  <c r="BS21" i="2"/>
  <c r="BN21" i="2"/>
  <c r="BM21" i="2"/>
  <c r="BL21" i="2"/>
  <c r="BK21" i="2"/>
  <c r="AY21" i="2"/>
  <c r="AX21" i="2"/>
  <c r="AW21" i="2"/>
  <c r="AV21" i="2"/>
  <c r="AT21" i="2"/>
  <c r="AS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D21" i="2"/>
  <c r="C21" i="2"/>
  <c r="CF20" i="2"/>
  <c r="CE20" i="2"/>
  <c r="CB20" i="2"/>
  <c r="CA20" i="2"/>
  <c r="BX20" i="2"/>
  <c r="BW20" i="2"/>
  <c r="BT20" i="2"/>
  <c r="BS20" i="2"/>
  <c r="BN20" i="2"/>
  <c r="BM20" i="2"/>
  <c r="BL20" i="2"/>
  <c r="BK20" i="2"/>
  <c r="AY20" i="2"/>
  <c r="AX20" i="2"/>
  <c r="AW20" i="2"/>
  <c r="AV20" i="2"/>
  <c r="AT20" i="2"/>
  <c r="AS20" i="2"/>
  <c r="BA20" i="2" s="1"/>
  <c r="AQ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D20" i="2"/>
  <c r="C20" i="2"/>
  <c r="CF19" i="2"/>
  <c r="CE19" i="2"/>
  <c r="CB19" i="2"/>
  <c r="CA19" i="2"/>
  <c r="BX19" i="2"/>
  <c r="BW19" i="2"/>
  <c r="BT19" i="2"/>
  <c r="BS19" i="2"/>
  <c r="BN19" i="2"/>
  <c r="BM19" i="2"/>
  <c r="BL19" i="2"/>
  <c r="BK19" i="2"/>
  <c r="AY19" i="2"/>
  <c r="AX19" i="2"/>
  <c r="AW19" i="2"/>
  <c r="AV19" i="2"/>
  <c r="AT19" i="2"/>
  <c r="AS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F19" i="2"/>
  <c r="D19" i="2"/>
  <c r="C19" i="2"/>
  <c r="CF18" i="2"/>
  <c r="CE18" i="2"/>
  <c r="CB18" i="2"/>
  <c r="CA18" i="2"/>
  <c r="BX18" i="2"/>
  <c r="BW18" i="2"/>
  <c r="BT18" i="2"/>
  <c r="BS18" i="2"/>
  <c r="BN18" i="2"/>
  <c r="BM18" i="2"/>
  <c r="BL18" i="2"/>
  <c r="BK18" i="2"/>
  <c r="AY18" i="2"/>
  <c r="AX18" i="2"/>
  <c r="AW18" i="2"/>
  <c r="AV18" i="2"/>
  <c r="AT18" i="2"/>
  <c r="AS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CF17" i="2"/>
  <c r="CE17" i="2"/>
  <c r="CB17" i="2"/>
  <c r="CA17" i="2"/>
  <c r="BX17" i="2"/>
  <c r="BW17" i="2"/>
  <c r="BT17" i="2"/>
  <c r="BS17" i="2"/>
  <c r="BN17" i="2"/>
  <c r="BM17" i="2"/>
  <c r="BL17" i="2"/>
  <c r="BK17" i="2"/>
  <c r="AY17" i="2"/>
  <c r="AX17" i="2"/>
  <c r="AW17" i="2"/>
  <c r="AV17" i="2"/>
  <c r="AT17" i="2"/>
  <c r="AS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D17" i="2"/>
  <c r="C17" i="2"/>
  <c r="CF16" i="2"/>
  <c r="CE16" i="2"/>
  <c r="CB16" i="2"/>
  <c r="CA16" i="2"/>
  <c r="BX16" i="2"/>
  <c r="BW16" i="2"/>
  <c r="BT16" i="2"/>
  <c r="BS16" i="2"/>
  <c r="BN16" i="2"/>
  <c r="BM16" i="2"/>
  <c r="BL16" i="2"/>
  <c r="BK16" i="2"/>
  <c r="AY16" i="2"/>
  <c r="AX16" i="2"/>
  <c r="AW16" i="2"/>
  <c r="AV16" i="2"/>
  <c r="BC16" i="2"/>
  <c r="AT16" i="2"/>
  <c r="BB16" i="2" s="1"/>
  <c r="AS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D16" i="2"/>
  <c r="C16" i="2"/>
  <c r="CF15" i="2"/>
  <c r="CE15" i="2"/>
  <c r="CB15" i="2"/>
  <c r="CA15" i="2"/>
  <c r="BX15" i="2"/>
  <c r="BW15" i="2"/>
  <c r="BT15" i="2"/>
  <c r="BS15" i="2"/>
  <c r="BN15" i="2"/>
  <c r="BM15" i="2"/>
  <c r="BL15" i="2"/>
  <c r="BK15" i="2"/>
  <c r="AY15" i="2"/>
  <c r="AX15" i="2"/>
  <c r="AW15" i="2"/>
  <c r="AV15" i="2"/>
  <c r="AT15" i="2"/>
  <c r="AS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D15" i="2"/>
  <c r="C15" i="2"/>
  <c r="CF14" i="2"/>
  <c r="CE14" i="2"/>
  <c r="CB14" i="2"/>
  <c r="CA14" i="2"/>
  <c r="BX14" i="2"/>
  <c r="BW14" i="2"/>
  <c r="BT14" i="2"/>
  <c r="BS14" i="2"/>
  <c r="BN14" i="2"/>
  <c r="BM14" i="2"/>
  <c r="BL14" i="2"/>
  <c r="BK14" i="2"/>
  <c r="AY14" i="2"/>
  <c r="AX14" i="2"/>
  <c r="AW14" i="2"/>
  <c r="AV14" i="2"/>
  <c r="AT14" i="2"/>
  <c r="AS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D14" i="2"/>
  <c r="C14" i="2"/>
  <c r="CF13" i="2"/>
  <c r="CE13" i="2"/>
  <c r="CB13" i="2"/>
  <c r="CA13" i="2"/>
  <c r="BX13" i="2"/>
  <c r="BW13" i="2"/>
  <c r="BT13" i="2"/>
  <c r="BS13" i="2"/>
  <c r="BN13" i="2"/>
  <c r="BL13" i="2"/>
  <c r="BK13" i="2"/>
  <c r="AY13" i="2"/>
  <c r="AX13" i="2"/>
  <c r="AW13" i="2"/>
  <c r="AV13" i="2"/>
  <c r="AT13" i="2"/>
  <c r="AS13" i="2"/>
  <c r="BA13" i="2" s="1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CF12" i="2"/>
  <c r="CE12" i="2"/>
  <c r="CB12" i="2"/>
  <c r="CA12" i="2"/>
  <c r="BX12" i="2"/>
  <c r="BW12" i="2"/>
  <c r="BT12" i="2"/>
  <c r="BS12" i="2"/>
  <c r="BN12" i="2"/>
  <c r="BM12" i="2"/>
  <c r="BL12" i="2"/>
  <c r="BK12" i="2"/>
  <c r="AY12" i="2"/>
  <c r="AX12" i="2"/>
  <c r="AW12" i="2"/>
  <c r="AV12" i="2"/>
  <c r="AT12" i="2"/>
  <c r="AS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D12" i="2"/>
  <c r="C12" i="2"/>
  <c r="CF11" i="2"/>
  <c r="CE11" i="2"/>
  <c r="CB11" i="2"/>
  <c r="CA11" i="2"/>
  <c r="BX11" i="2"/>
  <c r="BW11" i="2"/>
  <c r="BT11" i="2"/>
  <c r="BS11" i="2"/>
  <c r="BN11" i="2"/>
  <c r="BM11" i="2"/>
  <c r="BL11" i="2"/>
  <c r="BK11" i="2"/>
  <c r="AY11" i="2"/>
  <c r="AX11" i="2"/>
  <c r="AW11" i="2"/>
  <c r="AV11" i="2"/>
  <c r="AT11" i="2"/>
  <c r="AS11" i="2"/>
  <c r="BA11" i="2" s="1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D11" i="2"/>
  <c r="C11" i="2"/>
  <c r="CF10" i="2"/>
  <c r="CE10" i="2"/>
  <c r="CB10" i="2"/>
  <c r="CA10" i="2"/>
  <c r="BX10" i="2"/>
  <c r="BW10" i="2"/>
  <c r="BT10" i="2"/>
  <c r="BS10" i="2"/>
  <c r="BN10" i="2"/>
  <c r="BM10" i="2"/>
  <c r="BL10" i="2"/>
  <c r="BK10" i="2"/>
  <c r="AY10" i="2"/>
  <c r="AX10" i="2"/>
  <c r="AW10" i="2"/>
  <c r="AV10" i="2"/>
  <c r="AT10" i="2"/>
  <c r="AS10" i="2"/>
  <c r="AQ10" i="2"/>
  <c r="AP10" i="2"/>
  <c r="AO10" i="2"/>
  <c r="AN10" i="2"/>
  <c r="AM10" i="2"/>
  <c r="AL10" i="2"/>
  <c r="AK10" i="2"/>
  <c r="AJ10" i="2"/>
  <c r="AI10" i="2"/>
  <c r="AH10" i="2"/>
  <c r="AG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D10" i="2"/>
  <c r="C10" i="2"/>
  <c r="CF9" i="2"/>
  <c r="CE9" i="2"/>
  <c r="CB9" i="2"/>
  <c r="CA9" i="2"/>
  <c r="BX9" i="2"/>
  <c r="BW9" i="2"/>
  <c r="BT9" i="2"/>
  <c r="BS9" i="2"/>
  <c r="BN9" i="2"/>
  <c r="BM9" i="2"/>
  <c r="BL9" i="2"/>
  <c r="BK9" i="2"/>
  <c r="AY9" i="2"/>
  <c r="AX9" i="2"/>
  <c r="AW9" i="2"/>
  <c r="AV9" i="2"/>
  <c r="AT9" i="2"/>
  <c r="AS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D9" i="2"/>
  <c r="C9" i="2"/>
  <c r="CF7" i="2"/>
  <c r="CE7" i="2"/>
  <c r="CB7" i="2"/>
  <c r="CA7" i="2"/>
  <c r="BX7" i="2"/>
  <c r="BW7" i="2"/>
  <c r="BT7" i="2"/>
  <c r="BS7" i="2"/>
  <c r="BN7" i="2"/>
  <c r="BM7" i="2"/>
  <c r="BL7" i="2"/>
  <c r="BK7" i="2"/>
  <c r="AY7" i="2"/>
  <c r="AX7" i="2"/>
  <c r="AW7" i="2"/>
  <c r="AV7" i="2"/>
  <c r="AT7" i="2"/>
  <c r="AS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D7" i="2"/>
  <c r="C7" i="2"/>
  <c r="CF6" i="2"/>
  <c r="CE6" i="2"/>
  <c r="CB6" i="2"/>
  <c r="CA6" i="2"/>
  <c r="BX6" i="2"/>
  <c r="BW6" i="2"/>
  <c r="BT6" i="2"/>
  <c r="BS6" i="2"/>
  <c r="BN6" i="2"/>
  <c r="BM6" i="2"/>
  <c r="BL6" i="2"/>
  <c r="BK6" i="2"/>
  <c r="AY6" i="2"/>
  <c r="AX6" i="2"/>
  <c r="AW6" i="2"/>
  <c r="AV6" i="2"/>
  <c r="AT6" i="2"/>
  <c r="AS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D6" i="2"/>
  <c r="C6" i="2"/>
  <c r="CF5" i="2"/>
  <c r="CE5" i="2"/>
  <c r="CB5" i="2"/>
  <c r="CA5" i="2"/>
  <c r="BX5" i="2"/>
  <c r="BW5" i="2"/>
  <c r="BT5" i="2"/>
  <c r="BS5" i="2"/>
  <c r="BN5" i="2"/>
  <c r="BM5" i="2"/>
  <c r="BL5" i="2"/>
  <c r="AY5" i="2"/>
  <c r="AX5" i="2"/>
  <c r="AW5" i="2"/>
  <c r="AV5" i="2"/>
  <c r="AT5" i="2"/>
  <c r="AS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D5" i="2"/>
  <c r="C5" i="2"/>
  <c r="CF4" i="2"/>
  <c r="CE4" i="2"/>
  <c r="CB4" i="2"/>
  <c r="CA4" i="2"/>
  <c r="BX4" i="2"/>
  <c r="BW4" i="2"/>
  <c r="BT4" i="2"/>
  <c r="BS4" i="2"/>
  <c r="BN4" i="2"/>
  <c r="BM4" i="2"/>
  <c r="BL4" i="2"/>
  <c r="BK4" i="2"/>
  <c r="AY4" i="2"/>
  <c r="AX4" i="2"/>
  <c r="AW4" i="2"/>
  <c r="AV4" i="2"/>
  <c r="BC4" i="2"/>
  <c r="AT4" i="2"/>
  <c r="BB4" i="2" s="1"/>
  <c r="AS4" i="2"/>
  <c r="AQ4" i="2"/>
  <c r="AS130" i="2" s="1"/>
  <c r="AR130" i="2" s="1"/>
  <c r="AP4" i="2"/>
  <c r="AS97" i="2" s="1"/>
  <c r="AR97" i="2" s="1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D4" i="2"/>
  <c r="C4" i="2"/>
  <c r="AS64" i="2" l="1"/>
  <c r="AR64" i="2" s="1"/>
  <c r="AS69" i="2"/>
  <c r="AZ4" i="2"/>
  <c r="BA4" i="2"/>
  <c r="AZ30" i="2"/>
  <c r="BA30" i="2"/>
  <c r="AZ16" i="2"/>
  <c r="BA16" i="2"/>
  <c r="AS91" i="2"/>
  <c r="AR91" i="2" s="1"/>
  <c r="AS86" i="2"/>
  <c r="AR86" i="2" s="1"/>
  <c r="AS80" i="2"/>
  <c r="AR80" i="2" s="1"/>
  <c r="AS85" i="2"/>
  <c r="AR85" i="2" s="1"/>
  <c r="AS83" i="2"/>
  <c r="AR83" i="2" s="1"/>
  <c r="AS89" i="2"/>
  <c r="AR89" i="2" s="1"/>
  <c r="AS72" i="2"/>
  <c r="AR72" i="2" s="1"/>
  <c r="AS77" i="2"/>
  <c r="AR77" i="2" s="1"/>
  <c r="AS75" i="2"/>
  <c r="AR75" i="2" s="1"/>
  <c r="AS81" i="2"/>
  <c r="AR81" i="2" s="1"/>
  <c r="AS95" i="2"/>
  <c r="AR95" i="2" s="1"/>
  <c r="AS76" i="2"/>
  <c r="AR76" i="2" s="1"/>
  <c r="AS73" i="2"/>
  <c r="AR73" i="2" s="1"/>
  <c r="AS79" i="2"/>
  <c r="AR79" i="2" s="1"/>
  <c r="AS84" i="2"/>
  <c r="AR84" i="2" s="1"/>
  <c r="AS82" i="2"/>
  <c r="AR82" i="2" s="1"/>
  <c r="AS90" i="2"/>
  <c r="AR90" i="2" s="1"/>
  <c r="AS87" i="2"/>
  <c r="AR87" i="2" s="1"/>
  <c r="AS94" i="2"/>
  <c r="AR94" i="2" s="1"/>
  <c r="AS36" i="2"/>
  <c r="AS78" i="2"/>
  <c r="AR78" i="2" s="1"/>
  <c r="AS70" i="2"/>
  <c r="AR70" i="2" s="1"/>
  <c r="AS74" i="2"/>
  <c r="AR74" i="2" s="1"/>
  <c r="AS96" i="2"/>
  <c r="AR96" i="2" s="1"/>
  <c r="AS92" i="2"/>
  <c r="AR92" i="2" s="1"/>
  <c r="AS71" i="2"/>
  <c r="AR71" i="2" s="1"/>
  <c r="AS88" i="2"/>
  <c r="AR88" i="2" s="1"/>
  <c r="AS93" i="2"/>
  <c r="AR93" i="2" s="1"/>
  <c r="BG31" i="1"/>
  <c r="BF31" i="1"/>
  <c r="BD31" i="1"/>
  <c r="CP31" i="2" s="1"/>
  <c r="BC31" i="1"/>
  <c r="BE31" i="2" s="1"/>
  <c r="BB31" i="1"/>
  <c r="BA31" i="1"/>
  <c r="BZ32" i="2"/>
  <c r="AS98" i="2" l="1"/>
  <c r="BJ31" i="2"/>
  <c r="BA31" i="2"/>
  <c r="AR69" i="2"/>
  <c r="BB31" i="2"/>
  <c r="CN31" i="2"/>
  <c r="BG31" i="2"/>
  <c r="CK31" i="2"/>
  <c r="CM31" i="2"/>
  <c r="CI31" i="2"/>
  <c r="BF31" i="2"/>
  <c r="CO31" i="2"/>
  <c r="CJ31" i="2"/>
  <c r="BH31" i="2"/>
  <c r="BI31" i="2"/>
  <c r="AZ31" i="2"/>
  <c r="BD31" i="2"/>
  <c r="BC31" i="2"/>
  <c r="BA30" i="28"/>
  <c r="AZ30" i="28"/>
  <c r="AY30" i="28"/>
  <c r="AX30" i="28"/>
  <c r="AW30" i="28"/>
  <c r="AV30" i="28"/>
  <c r="AU30" i="28"/>
  <c r="AT30" i="28"/>
  <c r="AS30" i="28"/>
  <c r="AR30" i="28"/>
  <c r="AQ30" i="28"/>
  <c r="AP30" i="28"/>
  <c r="AO30" i="28"/>
  <c r="AN30" i="28"/>
  <c r="AM30" i="28"/>
  <c r="AL30" i="28"/>
  <c r="AK30" i="28"/>
  <c r="AJ30" i="28"/>
  <c r="AI30" i="28"/>
  <c r="AH30" i="28"/>
  <c r="AG30" i="28"/>
  <c r="AF30" i="28"/>
  <c r="AE30" i="28"/>
  <c r="AD30" i="28"/>
  <c r="AC30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BA28" i="28"/>
  <c r="AZ28" i="28"/>
  <c r="AY28" i="28"/>
  <c r="AX28" i="28"/>
  <c r="AW28" i="28"/>
  <c r="AV28" i="28"/>
  <c r="AU28" i="28"/>
  <c r="AT28" i="28"/>
  <c r="AS28" i="28"/>
  <c r="AR28" i="28"/>
  <c r="AQ28" i="28"/>
  <c r="AP28" i="28"/>
  <c r="AO28" i="28"/>
  <c r="AN28" i="28"/>
  <c r="AM28" i="28"/>
  <c r="AL28" i="28"/>
  <c r="AK28" i="28"/>
  <c r="AJ28" i="28"/>
  <c r="AI28" i="28"/>
  <c r="AH28" i="28"/>
  <c r="AG28" i="28"/>
  <c r="AF28" i="28"/>
  <c r="AE28" i="28"/>
  <c r="AD28" i="28"/>
  <c r="AC28" i="28"/>
  <c r="AB28" i="28"/>
  <c r="AA28" i="28"/>
  <c r="Z28" i="28"/>
  <c r="Y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BA27" i="28"/>
  <c r="AZ27" i="28"/>
  <c r="AY27" i="28"/>
  <c r="AX27" i="28"/>
  <c r="AW27" i="28"/>
  <c r="AV27" i="28"/>
  <c r="AU27" i="28"/>
  <c r="AT27" i="28"/>
  <c r="AS27" i="28"/>
  <c r="AR27" i="28"/>
  <c r="AQ27" i="28"/>
  <c r="AP27" i="28"/>
  <c r="AO27" i="28"/>
  <c r="AN27" i="28"/>
  <c r="AM27" i="28"/>
  <c r="AL27" i="28"/>
  <c r="AK27" i="28"/>
  <c r="AJ27" i="28"/>
  <c r="AI27" i="28"/>
  <c r="AH27" i="28"/>
  <c r="AG27" i="28"/>
  <c r="AF27" i="28"/>
  <c r="AE27" i="28"/>
  <c r="AD27" i="28"/>
  <c r="AC27" i="28"/>
  <c r="AB27" i="28"/>
  <c r="AA27" i="28"/>
  <c r="Z27" i="28"/>
  <c r="Y27" i="28"/>
  <c r="X27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BA26" i="28"/>
  <c r="AZ26" i="28"/>
  <c r="AY26" i="28"/>
  <c r="AX26" i="28"/>
  <c r="AW26" i="28"/>
  <c r="AV26" i="28"/>
  <c r="AU26" i="28"/>
  <c r="AT26" i="28"/>
  <c r="AS26" i="28"/>
  <c r="AR26" i="28"/>
  <c r="AQ26" i="28"/>
  <c r="AP26" i="28"/>
  <c r="AO26" i="28"/>
  <c r="AN26" i="28"/>
  <c r="AM26" i="28"/>
  <c r="AL26" i="28"/>
  <c r="AK26" i="28"/>
  <c r="AJ26" i="28"/>
  <c r="AI26" i="28"/>
  <c r="AH26" i="28"/>
  <c r="AG26" i="28"/>
  <c r="AF26" i="28"/>
  <c r="AE26" i="28"/>
  <c r="AD26" i="28"/>
  <c r="AC26" i="28"/>
  <c r="AB26" i="28"/>
  <c r="AA26" i="28"/>
  <c r="Z26" i="28"/>
  <c r="Y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BA25" i="28"/>
  <c r="AZ25" i="28"/>
  <c r="AY25" i="28"/>
  <c r="AX25" i="28"/>
  <c r="AW25" i="28"/>
  <c r="AV25" i="28"/>
  <c r="AU25" i="28"/>
  <c r="AT25" i="28"/>
  <c r="AS25" i="28"/>
  <c r="AR25" i="28"/>
  <c r="AQ25" i="28"/>
  <c r="AP25" i="28"/>
  <c r="AO25" i="28"/>
  <c r="AN25" i="28"/>
  <c r="AM25" i="28"/>
  <c r="AL25" i="28"/>
  <c r="AK25" i="28"/>
  <c r="AJ25" i="28"/>
  <c r="AI25" i="28"/>
  <c r="AH25" i="28"/>
  <c r="AG25" i="28"/>
  <c r="AF25" i="28"/>
  <c r="AE25" i="28"/>
  <c r="AD25" i="28"/>
  <c r="AC25" i="28"/>
  <c r="AB25" i="28"/>
  <c r="AA25" i="28"/>
  <c r="Z25" i="28"/>
  <c r="Y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BA24" i="28"/>
  <c r="AZ24" i="28"/>
  <c r="AY24" i="28"/>
  <c r="AX24" i="28"/>
  <c r="AW24" i="28"/>
  <c r="AV24" i="28"/>
  <c r="AU24" i="28"/>
  <c r="AT24" i="28"/>
  <c r="AS24" i="28"/>
  <c r="AR24" i="28"/>
  <c r="AQ24" i="28"/>
  <c r="AP24" i="28"/>
  <c r="AO24" i="28"/>
  <c r="AN24" i="28"/>
  <c r="AM24" i="28"/>
  <c r="AL24" i="28"/>
  <c r="AK24" i="28"/>
  <c r="AJ24" i="28"/>
  <c r="AI24" i="28"/>
  <c r="AH24" i="28"/>
  <c r="AG24" i="28"/>
  <c r="AF24" i="28"/>
  <c r="AE24" i="28"/>
  <c r="AD24" i="28"/>
  <c r="AC24" i="28"/>
  <c r="AB24" i="28"/>
  <c r="AA24" i="28"/>
  <c r="Z24" i="28"/>
  <c r="Y24" i="28"/>
  <c r="X24" i="28"/>
  <c r="W24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BA23" i="28"/>
  <c r="AZ23" i="28"/>
  <c r="AY23" i="28"/>
  <c r="AX23" i="28"/>
  <c r="AW23" i="28"/>
  <c r="AV23" i="28"/>
  <c r="AU23" i="28"/>
  <c r="AT23" i="28"/>
  <c r="AS23" i="28"/>
  <c r="AR23" i="28"/>
  <c r="AQ23" i="28"/>
  <c r="AP23" i="28"/>
  <c r="AO23" i="28"/>
  <c r="AN23" i="28"/>
  <c r="AM23" i="28"/>
  <c r="AL23" i="28"/>
  <c r="AK23" i="28"/>
  <c r="AJ23" i="28"/>
  <c r="AI23" i="28"/>
  <c r="AH23" i="28"/>
  <c r="AG23" i="28"/>
  <c r="AF23" i="28"/>
  <c r="AE23" i="28"/>
  <c r="AD23" i="28"/>
  <c r="AC23" i="28"/>
  <c r="AB23" i="28"/>
  <c r="AA23" i="28"/>
  <c r="Z23" i="28"/>
  <c r="Y23" i="28"/>
  <c r="X23" i="28"/>
  <c r="W23" i="28"/>
  <c r="V23" i="28"/>
  <c r="U23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BA22" i="28"/>
  <c r="AZ22" i="28"/>
  <c r="AY22" i="28"/>
  <c r="AX22" i="28"/>
  <c r="AW22" i="28"/>
  <c r="AV22" i="28"/>
  <c r="AU22" i="28"/>
  <c r="AT22" i="28"/>
  <c r="AS22" i="28"/>
  <c r="AR22" i="28"/>
  <c r="AQ22" i="28"/>
  <c r="AP22" i="28"/>
  <c r="AO22" i="28"/>
  <c r="AN22" i="28"/>
  <c r="AM22" i="28"/>
  <c r="AL22" i="28"/>
  <c r="AK22" i="28"/>
  <c r="AJ22" i="28"/>
  <c r="AI22" i="28"/>
  <c r="AH22" i="28"/>
  <c r="AG22" i="28"/>
  <c r="AF22" i="28"/>
  <c r="AE22" i="28"/>
  <c r="AD22" i="28"/>
  <c r="AC22" i="28"/>
  <c r="AB22" i="28"/>
  <c r="AA22" i="28"/>
  <c r="Z22" i="28"/>
  <c r="Y22" i="28"/>
  <c r="X22" i="28"/>
  <c r="W22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BA21" i="28"/>
  <c r="AZ21" i="28"/>
  <c r="AY21" i="28"/>
  <c r="AX21" i="28"/>
  <c r="AW21" i="28"/>
  <c r="AV21" i="28"/>
  <c r="AU21" i="28"/>
  <c r="AT21" i="28"/>
  <c r="AS21" i="28"/>
  <c r="AR21" i="28"/>
  <c r="AQ21" i="28"/>
  <c r="AP21" i="28"/>
  <c r="AO21" i="28"/>
  <c r="AN21" i="28"/>
  <c r="AM21" i="28"/>
  <c r="AL21" i="28"/>
  <c r="AK21" i="28"/>
  <c r="AJ21" i="28"/>
  <c r="AI21" i="28"/>
  <c r="AH21" i="28"/>
  <c r="AG21" i="28"/>
  <c r="AF21" i="28"/>
  <c r="AE21" i="28"/>
  <c r="AD21" i="28"/>
  <c r="AC21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BA20" i="28"/>
  <c r="AZ20" i="28"/>
  <c r="AY20" i="28"/>
  <c r="AX20" i="28"/>
  <c r="AW20" i="28"/>
  <c r="AV20" i="28"/>
  <c r="AU20" i="28"/>
  <c r="AT20" i="28"/>
  <c r="AS20" i="28"/>
  <c r="AR20" i="28"/>
  <c r="AQ20" i="28"/>
  <c r="AP20" i="28"/>
  <c r="AO20" i="28"/>
  <c r="AN20" i="28"/>
  <c r="AM20" i="28"/>
  <c r="AL20" i="28"/>
  <c r="AK20" i="28"/>
  <c r="AJ20" i="28"/>
  <c r="AI20" i="28"/>
  <c r="AH20" i="28"/>
  <c r="AG20" i="28"/>
  <c r="AF20" i="28"/>
  <c r="AE20" i="28"/>
  <c r="AD20" i="28"/>
  <c r="AC20" i="28"/>
  <c r="AB20" i="28"/>
  <c r="AA20" i="28"/>
  <c r="Z20" i="28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BA19" i="28"/>
  <c r="AZ19" i="28"/>
  <c r="AY19" i="28"/>
  <c r="AX19" i="28"/>
  <c r="AW19" i="28"/>
  <c r="AV19" i="28"/>
  <c r="AU19" i="28"/>
  <c r="AT19" i="28"/>
  <c r="AS19" i="28"/>
  <c r="AR19" i="28"/>
  <c r="AQ19" i="28"/>
  <c r="AP19" i="28"/>
  <c r="AO19" i="28"/>
  <c r="AN19" i="28"/>
  <c r="AM19" i="28"/>
  <c r="AL19" i="28"/>
  <c r="AK19" i="28"/>
  <c r="AJ19" i="28"/>
  <c r="AI19" i="28"/>
  <c r="AH19" i="28"/>
  <c r="AG19" i="28"/>
  <c r="AF19" i="28"/>
  <c r="AE19" i="28"/>
  <c r="AD19" i="28"/>
  <c r="AC19" i="28"/>
  <c r="AB19" i="28"/>
  <c r="AA19" i="28"/>
  <c r="Z19" i="28"/>
  <c r="Y19" i="28"/>
  <c r="X19" i="28"/>
  <c r="W19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BA18" i="28"/>
  <c r="AZ18" i="28"/>
  <c r="AY18" i="28"/>
  <c r="AX18" i="28"/>
  <c r="AW18" i="28"/>
  <c r="AV18" i="28"/>
  <c r="AU18" i="28"/>
  <c r="AT18" i="28"/>
  <c r="AS18" i="28"/>
  <c r="AR18" i="28"/>
  <c r="AQ18" i="28"/>
  <c r="AP18" i="28"/>
  <c r="AO18" i="28"/>
  <c r="AN18" i="28"/>
  <c r="AM18" i="28"/>
  <c r="AL18" i="28"/>
  <c r="AK18" i="28"/>
  <c r="AJ18" i="28"/>
  <c r="AI18" i="28"/>
  <c r="AH18" i="28"/>
  <c r="AG18" i="28"/>
  <c r="AF18" i="28"/>
  <c r="AE18" i="28"/>
  <c r="AD18" i="28"/>
  <c r="AC18" i="28"/>
  <c r="AB18" i="28"/>
  <c r="AA18" i="28"/>
  <c r="Z18" i="28"/>
  <c r="Y18" i="28"/>
  <c r="X18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BA17" i="28"/>
  <c r="AZ17" i="28"/>
  <c r="AY17" i="28"/>
  <c r="AX17" i="28"/>
  <c r="AW17" i="28"/>
  <c r="AV17" i="28"/>
  <c r="AU17" i="28"/>
  <c r="AT17" i="28"/>
  <c r="AS17" i="28"/>
  <c r="AR17" i="28"/>
  <c r="AQ17" i="28"/>
  <c r="AP17" i="28"/>
  <c r="AO17" i="28"/>
  <c r="AN17" i="28"/>
  <c r="AM17" i="28"/>
  <c r="AL17" i="28"/>
  <c r="AK17" i="28"/>
  <c r="AJ17" i="28"/>
  <c r="AI17" i="28"/>
  <c r="AH17" i="28"/>
  <c r="AG17" i="28"/>
  <c r="AF17" i="28"/>
  <c r="AE17" i="28"/>
  <c r="AD17" i="28"/>
  <c r="AC17" i="28"/>
  <c r="AB17" i="28"/>
  <c r="AA17" i="28"/>
  <c r="Z17" i="28"/>
  <c r="Y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BA16" i="28"/>
  <c r="AZ16" i="28"/>
  <c r="AY16" i="28"/>
  <c r="AX16" i="28"/>
  <c r="AW16" i="28"/>
  <c r="AV16" i="28"/>
  <c r="AU16" i="28"/>
  <c r="AT16" i="28"/>
  <c r="AS16" i="28"/>
  <c r="AR16" i="28"/>
  <c r="AQ16" i="28"/>
  <c r="AP16" i="28"/>
  <c r="AO16" i="28"/>
  <c r="AN16" i="28"/>
  <c r="AM16" i="28"/>
  <c r="AL16" i="28"/>
  <c r="AK16" i="28"/>
  <c r="AJ16" i="28"/>
  <c r="AI16" i="28"/>
  <c r="AH16" i="28"/>
  <c r="AG16" i="28"/>
  <c r="AF16" i="28"/>
  <c r="AE16" i="28"/>
  <c r="AD16" i="28"/>
  <c r="AC16" i="28"/>
  <c r="AB16" i="28"/>
  <c r="AA16" i="28"/>
  <c r="Z16" i="28"/>
  <c r="Y16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BA15" i="28"/>
  <c r="AZ15" i="28"/>
  <c r="AY15" i="28"/>
  <c r="AX15" i="28"/>
  <c r="AW15" i="28"/>
  <c r="AV15" i="28"/>
  <c r="AU15" i="28"/>
  <c r="AT15" i="28"/>
  <c r="AS15" i="28"/>
  <c r="AR15" i="28"/>
  <c r="AQ15" i="28"/>
  <c r="AP15" i="28"/>
  <c r="AO15" i="28"/>
  <c r="AN15" i="28"/>
  <c r="AM15" i="28"/>
  <c r="AL15" i="28"/>
  <c r="AK15" i="28"/>
  <c r="AJ15" i="28"/>
  <c r="AI15" i="28"/>
  <c r="AH15" i="28"/>
  <c r="AG15" i="28"/>
  <c r="AF15" i="28"/>
  <c r="AE15" i="28"/>
  <c r="AD15" i="28"/>
  <c r="AC15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BA14" i="28"/>
  <c r="AZ14" i="28"/>
  <c r="AY14" i="28"/>
  <c r="AX14" i="28"/>
  <c r="AW14" i="28"/>
  <c r="AV14" i="28"/>
  <c r="AU14" i="28"/>
  <c r="AT14" i="28"/>
  <c r="AS14" i="28"/>
  <c r="AR14" i="28"/>
  <c r="AQ14" i="28"/>
  <c r="AP14" i="28"/>
  <c r="AO14" i="28"/>
  <c r="AN14" i="28"/>
  <c r="AM14" i="28"/>
  <c r="AL14" i="28"/>
  <c r="AK14" i="28"/>
  <c r="AJ14" i="28"/>
  <c r="AI14" i="28"/>
  <c r="AH14" i="28"/>
  <c r="AG14" i="28"/>
  <c r="AF14" i="28"/>
  <c r="AE14" i="28"/>
  <c r="AD14" i="28"/>
  <c r="AC14" i="28"/>
  <c r="AB14" i="28"/>
  <c r="AA14" i="28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BA13" i="28"/>
  <c r="AZ13" i="28"/>
  <c r="AY13" i="28"/>
  <c r="AX13" i="28"/>
  <c r="AW13" i="28"/>
  <c r="AV13" i="28"/>
  <c r="AU13" i="28"/>
  <c r="AT13" i="28"/>
  <c r="AS13" i="28"/>
  <c r="AR13" i="28"/>
  <c r="AQ13" i="28"/>
  <c r="AP13" i="28"/>
  <c r="AO13" i="28"/>
  <c r="AN13" i="28"/>
  <c r="AM13" i="28"/>
  <c r="AL13" i="28"/>
  <c r="AK13" i="28"/>
  <c r="AJ13" i="28"/>
  <c r="AI13" i="28"/>
  <c r="AH13" i="28"/>
  <c r="AG13" i="28"/>
  <c r="AF13" i="28"/>
  <c r="AE13" i="28"/>
  <c r="AD13" i="28"/>
  <c r="AC13" i="28"/>
  <c r="AB13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BA12" i="28"/>
  <c r="AZ12" i="28"/>
  <c r="AY12" i="28"/>
  <c r="AX12" i="28"/>
  <c r="AW12" i="28"/>
  <c r="AV12" i="28"/>
  <c r="AU12" i="28"/>
  <c r="AT12" i="28"/>
  <c r="AS12" i="28"/>
  <c r="AR12" i="28"/>
  <c r="AQ12" i="28"/>
  <c r="AP12" i="28"/>
  <c r="AO12" i="28"/>
  <c r="AN12" i="28"/>
  <c r="AM12" i="28"/>
  <c r="AL12" i="28"/>
  <c r="AK12" i="28"/>
  <c r="AJ12" i="28"/>
  <c r="AI12" i="28"/>
  <c r="AH12" i="28"/>
  <c r="AG12" i="28"/>
  <c r="AF12" i="28"/>
  <c r="AE12" i="28"/>
  <c r="AD12" i="28"/>
  <c r="AC12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BA11" i="28"/>
  <c r="AZ11" i="28"/>
  <c r="AY11" i="28"/>
  <c r="AX11" i="28"/>
  <c r="AW11" i="28"/>
  <c r="AV11" i="28"/>
  <c r="AU11" i="28"/>
  <c r="AT11" i="28"/>
  <c r="AS11" i="28"/>
  <c r="AR11" i="28"/>
  <c r="AQ11" i="28"/>
  <c r="AP11" i="28"/>
  <c r="AO11" i="28"/>
  <c r="AN11" i="28"/>
  <c r="AM11" i="28"/>
  <c r="AL11" i="28"/>
  <c r="AK11" i="28"/>
  <c r="AJ11" i="28"/>
  <c r="AI11" i="28"/>
  <c r="AH11" i="28"/>
  <c r="AG11" i="28"/>
  <c r="AF11" i="28"/>
  <c r="AE11" i="28"/>
  <c r="AD11" i="28"/>
  <c r="AC11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BA10" i="28"/>
  <c r="AZ10" i="28"/>
  <c r="AY10" i="28"/>
  <c r="AX10" i="28"/>
  <c r="AW10" i="28"/>
  <c r="AV10" i="28"/>
  <c r="AU10" i="28"/>
  <c r="AT10" i="28"/>
  <c r="AS10" i="28"/>
  <c r="AR10" i="28"/>
  <c r="AQ10" i="28"/>
  <c r="AP10" i="28"/>
  <c r="AO10" i="28"/>
  <c r="AN10" i="28"/>
  <c r="AM10" i="28"/>
  <c r="AL10" i="28"/>
  <c r="AK10" i="28"/>
  <c r="AJ10" i="28"/>
  <c r="AI10" i="28"/>
  <c r="AH10" i="28"/>
  <c r="AG10" i="28"/>
  <c r="AF10" i="28"/>
  <c r="AE10" i="28"/>
  <c r="AD10" i="28"/>
  <c r="AC10" i="28"/>
  <c r="AB10" i="28"/>
  <c r="AA10" i="28"/>
  <c r="Z10" i="28"/>
  <c r="Y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BA9" i="28"/>
  <c r="AZ9" i="28"/>
  <c r="AY9" i="28"/>
  <c r="AX9" i="28"/>
  <c r="AW9" i="28"/>
  <c r="AV9" i="28"/>
  <c r="AU9" i="28"/>
  <c r="AT9" i="28"/>
  <c r="AS9" i="28"/>
  <c r="AR9" i="28"/>
  <c r="AQ9" i="28"/>
  <c r="AP9" i="28"/>
  <c r="AO9" i="28"/>
  <c r="AN9" i="28"/>
  <c r="AM9" i="28"/>
  <c r="AL9" i="28"/>
  <c r="AK9" i="28"/>
  <c r="AJ9" i="28"/>
  <c r="AI9" i="28"/>
  <c r="AH9" i="28"/>
  <c r="AG9" i="28"/>
  <c r="AF9" i="28"/>
  <c r="AE9" i="28"/>
  <c r="AD9" i="28"/>
  <c r="AC9" i="28"/>
  <c r="AB9" i="28"/>
  <c r="AA9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BA8" i="28"/>
  <c r="AZ8" i="28"/>
  <c r="AY8" i="28"/>
  <c r="AX8" i="28"/>
  <c r="AW8" i="28"/>
  <c r="AV8" i="28"/>
  <c r="AU8" i="28"/>
  <c r="AT8" i="28"/>
  <c r="AS8" i="28"/>
  <c r="AR8" i="28"/>
  <c r="AQ8" i="28"/>
  <c r="AP8" i="28"/>
  <c r="AO8" i="28"/>
  <c r="AN8" i="28"/>
  <c r="AM8" i="28"/>
  <c r="AL8" i="28"/>
  <c r="AK8" i="28"/>
  <c r="AJ8" i="28"/>
  <c r="AI8" i="28"/>
  <c r="AH8" i="28"/>
  <c r="AG8" i="28"/>
  <c r="AF8" i="28"/>
  <c r="AE8" i="28"/>
  <c r="AD8" i="28"/>
  <c r="AC8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BA7" i="28"/>
  <c r="AZ7" i="28"/>
  <c r="AY7" i="28"/>
  <c r="AX7" i="28"/>
  <c r="AW7" i="28"/>
  <c r="AV7" i="28"/>
  <c r="AU7" i="28"/>
  <c r="AT7" i="28"/>
  <c r="AS7" i="28"/>
  <c r="AR7" i="28"/>
  <c r="AQ7" i="28"/>
  <c r="AP7" i="28"/>
  <c r="AO7" i="28"/>
  <c r="AN7" i="28"/>
  <c r="AM7" i="28"/>
  <c r="AL7" i="28"/>
  <c r="AK7" i="28"/>
  <c r="AJ7" i="28"/>
  <c r="AI7" i="28"/>
  <c r="AH7" i="28"/>
  <c r="AG7" i="28"/>
  <c r="AF7" i="28"/>
  <c r="AE7" i="28"/>
  <c r="AD7" i="28"/>
  <c r="AC7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BA6" i="28"/>
  <c r="AZ6" i="28"/>
  <c r="AY6" i="28"/>
  <c r="AX6" i="28"/>
  <c r="AW6" i="28"/>
  <c r="AV6" i="28"/>
  <c r="AU6" i="28"/>
  <c r="AT6" i="28"/>
  <c r="AS6" i="28"/>
  <c r="AR6" i="28"/>
  <c r="AQ6" i="28"/>
  <c r="AP6" i="28"/>
  <c r="AO6" i="28"/>
  <c r="AN6" i="28"/>
  <c r="AM6" i="28"/>
  <c r="AL6" i="28"/>
  <c r="AK6" i="28"/>
  <c r="AJ6" i="28"/>
  <c r="AI6" i="28"/>
  <c r="AH6" i="28"/>
  <c r="AG6" i="28"/>
  <c r="AF6" i="28"/>
  <c r="AE6" i="28"/>
  <c r="AD6" i="28"/>
  <c r="AC6" i="28"/>
  <c r="AB6" i="28"/>
  <c r="AA6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BA5" i="28"/>
  <c r="AZ5" i="28"/>
  <c r="AY5" i="28"/>
  <c r="AX5" i="28"/>
  <c r="AW5" i="28"/>
  <c r="AV5" i="28"/>
  <c r="AU5" i="28"/>
  <c r="AT5" i="28"/>
  <c r="AS5" i="28"/>
  <c r="AR5" i="28"/>
  <c r="AQ5" i="28"/>
  <c r="AP5" i="28"/>
  <c r="AO5" i="28"/>
  <c r="AN5" i="28"/>
  <c r="AM5" i="28"/>
  <c r="AL5" i="28"/>
  <c r="AK5" i="28"/>
  <c r="AJ5" i="28"/>
  <c r="AI5" i="28"/>
  <c r="AH5" i="28"/>
  <c r="AG5" i="28"/>
  <c r="AF5" i="28"/>
  <c r="AE5" i="28"/>
  <c r="AD5" i="28"/>
  <c r="AC5" i="28"/>
  <c r="AB5" i="28"/>
  <c r="AA5" i="28"/>
  <c r="Z5" i="28"/>
  <c r="Y5" i="28"/>
  <c r="X5" i="28"/>
  <c r="W5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BA4" i="28"/>
  <c r="AZ4" i="28"/>
  <c r="AY4" i="28"/>
  <c r="AX4" i="28"/>
  <c r="AW4" i="28"/>
  <c r="BE4" i="28" s="1"/>
  <c r="AV4" i="28"/>
  <c r="BD4" i="28" s="1"/>
  <c r="AU4" i="28"/>
  <c r="BC4" i="28" s="1"/>
  <c r="AT4" i="28"/>
  <c r="BB4" i="28" s="1"/>
  <c r="AS4" i="28"/>
  <c r="AR4" i="28"/>
  <c r="AQ4" i="28"/>
  <c r="AP4" i="28"/>
  <c r="AO4" i="28"/>
  <c r="AN4" i="28"/>
  <c r="AM4" i="28"/>
  <c r="AL4" i="28"/>
  <c r="AK4" i="28"/>
  <c r="AJ4" i="28"/>
  <c r="AI4" i="28"/>
  <c r="AH4" i="28"/>
  <c r="AG4" i="28"/>
  <c r="AF4" i="28"/>
  <c r="AE4" i="28"/>
  <c r="AD4" i="28"/>
  <c r="AC4" i="28"/>
  <c r="AB4" i="28"/>
  <c r="AA4" i="28"/>
  <c r="Z4" i="28"/>
  <c r="Y4" i="28"/>
  <c r="X4" i="28"/>
  <c r="W4" i="28"/>
  <c r="V4" i="28"/>
  <c r="U4" i="28"/>
  <c r="T4" i="28"/>
  <c r="S4" i="28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BA3" i="28"/>
  <c r="AW3" i="28"/>
  <c r="AS3" i="28"/>
  <c r="AO3" i="28"/>
  <c r="AK3" i="28"/>
  <c r="AG3" i="28"/>
  <c r="AC3" i="28"/>
  <c r="Y3" i="28"/>
  <c r="U3" i="28"/>
  <c r="Q3" i="28"/>
  <c r="M3" i="28"/>
  <c r="I3" i="28"/>
  <c r="E3" i="28"/>
  <c r="AY3" i="2" l="1"/>
  <c r="AO3" i="2"/>
  <c r="AK3" i="2"/>
  <c r="AG3" i="2"/>
  <c r="AC3" i="2"/>
  <c r="Y3" i="2"/>
  <c r="U3" i="2"/>
  <c r="Q3" i="2"/>
  <c r="M3" i="2"/>
  <c r="I3" i="2"/>
  <c r="BC30" i="1" l="1"/>
  <c r="CK30" i="2" l="1"/>
  <c r="BD30" i="28"/>
  <c r="CA30" i="29"/>
  <c r="BZ30" i="29"/>
  <c r="BY30" i="29"/>
  <c r="BX30" i="29"/>
  <c r="BW30" i="29"/>
  <c r="BV30" i="29"/>
  <c r="BU30" i="29"/>
  <c r="BT30" i="29"/>
  <c r="BS30" i="29"/>
  <c r="BR30" i="29"/>
  <c r="BQ30" i="29"/>
  <c r="BP30" i="29"/>
  <c r="BO30" i="29"/>
  <c r="BN30" i="29"/>
  <c r="BA30" i="29"/>
  <c r="AZ30" i="29"/>
  <c r="AY30" i="29"/>
  <c r="AX30" i="29"/>
  <c r="AW30" i="29"/>
  <c r="AV30" i="29"/>
  <c r="BD30" i="29" s="1"/>
  <c r="AU30" i="29"/>
  <c r="AT30" i="29"/>
  <c r="AS30" i="29"/>
  <c r="AR30" i="29"/>
  <c r="AQ30" i="29"/>
  <c r="AP30" i="29"/>
  <c r="AO30" i="29"/>
  <c r="AN30" i="29"/>
  <c r="AM30" i="29"/>
  <c r="AL30" i="29"/>
  <c r="AK30" i="29"/>
  <c r="AJ30" i="29"/>
  <c r="AI30" i="29"/>
  <c r="AH30" i="29"/>
  <c r="AG30" i="29"/>
  <c r="AF30" i="29"/>
  <c r="AE30" i="29"/>
  <c r="AD30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B30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B29" i="29"/>
  <c r="CA28" i="29"/>
  <c r="BZ28" i="29"/>
  <c r="BY28" i="29"/>
  <c r="BX28" i="29"/>
  <c r="BW28" i="29"/>
  <c r="BV28" i="29"/>
  <c r="BU28" i="29"/>
  <c r="BT28" i="29"/>
  <c r="BS28" i="29"/>
  <c r="BR28" i="29"/>
  <c r="BQ28" i="29"/>
  <c r="BP28" i="29"/>
  <c r="BO28" i="29"/>
  <c r="BN28" i="29"/>
  <c r="BA28" i="29"/>
  <c r="AZ28" i="29"/>
  <c r="AY28" i="29"/>
  <c r="AX28" i="29"/>
  <c r="AW28" i="29"/>
  <c r="AV28" i="29"/>
  <c r="AU28" i="29"/>
  <c r="AT28" i="29"/>
  <c r="AS28" i="29"/>
  <c r="AR28" i="29"/>
  <c r="AQ28" i="29"/>
  <c r="AP28" i="29"/>
  <c r="AO28" i="29"/>
  <c r="AN28" i="29"/>
  <c r="AM28" i="29"/>
  <c r="AL28" i="29"/>
  <c r="AK28" i="29"/>
  <c r="AJ28" i="29"/>
  <c r="AI28" i="29"/>
  <c r="AH28" i="29"/>
  <c r="AG28" i="29"/>
  <c r="AF28" i="29"/>
  <c r="AE28" i="29"/>
  <c r="AD28" i="29"/>
  <c r="AC28" i="29"/>
  <c r="AB28" i="29"/>
  <c r="AA28" i="29"/>
  <c r="Z28" i="29"/>
  <c r="Y28" i="29"/>
  <c r="X28" i="29"/>
  <c r="W28" i="29"/>
  <c r="V28" i="29"/>
  <c r="U28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B28" i="29"/>
  <c r="CA27" i="29"/>
  <c r="BZ27" i="29"/>
  <c r="BY27" i="29"/>
  <c r="BX27" i="29"/>
  <c r="BW27" i="29"/>
  <c r="BV27" i="29"/>
  <c r="BU27" i="29"/>
  <c r="BT27" i="29"/>
  <c r="BS27" i="29"/>
  <c r="BR27" i="29"/>
  <c r="BQ27" i="29"/>
  <c r="BP27" i="29"/>
  <c r="BO27" i="29"/>
  <c r="BN27" i="29"/>
  <c r="BA27" i="29"/>
  <c r="AZ27" i="29"/>
  <c r="AY27" i="29"/>
  <c r="AX27" i="29"/>
  <c r="AW27" i="29"/>
  <c r="AV27" i="29"/>
  <c r="AU27" i="29"/>
  <c r="AT27" i="29"/>
  <c r="AS27" i="29"/>
  <c r="AR27" i="29"/>
  <c r="AQ27" i="29"/>
  <c r="AP27" i="29"/>
  <c r="AO27" i="29"/>
  <c r="AN27" i="29"/>
  <c r="AM27" i="29"/>
  <c r="AL27" i="29"/>
  <c r="AK27" i="29"/>
  <c r="AJ27" i="29"/>
  <c r="AI27" i="29"/>
  <c r="AH27" i="29"/>
  <c r="AG27" i="29"/>
  <c r="AF27" i="29"/>
  <c r="AE27" i="29"/>
  <c r="AD27" i="29"/>
  <c r="AC27" i="29"/>
  <c r="AB27" i="29"/>
  <c r="AA27" i="29"/>
  <c r="Z27" i="29"/>
  <c r="Y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H27" i="29"/>
  <c r="G27" i="29"/>
  <c r="F27" i="29"/>
  <c r="E27" i="29"/>
  <c r="D27" i="29"/>
  <c r="C27" i="29"/>
  <c r="B27" i="29"/>
  <c r="CA26" i="29"/>
  <c r="BZ26" i="29"/>
  <c r="BY26" i="29"/>
  <c r="BX26" i="29"/>
  <c r="BW26" i="29"/>
  <c r="BV26" i="29"/>
  <c r="BU26" i="29"/>
  <c r="BT26" i="29"/>
  <c r="BS26" i="29"/>
  <c r="BR26" i="29"/>
  <c r="BQ26" i="29"/>
  <c r="BP26" i="29"/>
  <c r="BO26" i="29"/>
  <c r="BN26" i="29"/>
  <c r="BA26" i="29"/>
  <c r="AZ26" i="29"/>
  <c r="AY26" i="29"/>
  <c r="AX26" i="29"/>
  <c r="AW26" i="29"/>
  <c r="AV26" i="29"/>
  <c r="AU26" i="29"/>
  <c r="AT26" i="29"/>
  <c r="AS26" i="29"/>
  <c r="AR26" i="29"/>
  <c r="AQ26" i="29"/>
  <c r="AP26" i="29"/>
  <c r="AO26" i="29"/>
  <c r="AN26" i="29"/>
  <c r="AM26" i="29"/>
  <c r="AL26" i="29"/>
  <c r="AK26" i="29"/>
  <c r="AJ26" i="29"/>
  <c r="AI26" i="29"/>
  <c r="AH26" i="29"/>
  <c r="AG26" i="29"/>
  <c r="AF26" i="29"/>
  <c r="AE26" i="29"/>
  <c r="AD26" i="29"/>
  <c r="AC26" i="29"/>
  <c r="AB26" i="29"/>
  <c r="AA26" i="29"/>
  <c r="Z26" i="29"/>
  <c r="Y26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C26" i="29"/>
  <c r="B26" i="29"/>
  <c r="CA25" i="29"/>
  <c r="BZ25" i="29"/>
  <c r="BY25" i="29"/>
  <c r="BX25" i="29"/>
  <c r="BW25" i="29"/>
  <c r="BV25" i="29"/>
  <c r="BU25" i="29"/>
  <c r="BT25" i="29"/>
  <c r="BS25" i="29"/>
  <c r="BR25" i="29"/>
  <c r="BQ25" i="29"/>
  <c r="BP25" i="29"/>
  <c r="BO25" i="29"/>
  <c r="BN25" i="29"/>
  <c r="BA25" i="29"/>
  <c r="AZ25" i="29"/>
  <c r="AY25" i="29"/>
  <c r="AX25" i="29"/>
  <c r="AW25" i="29"/>
  <c r="AV25" i="29"/>
  <c r="AU25" i="29"/>
  <c r="AT25" i="29"/>
  <c r="AS25" i="29"/>
  <c r="AR25" i="29"/>
  <c r="AQ25" i="29"/>
  <c r="AP25" i="29"/>
  <c r="AO25" i="29"/>
  <c r="AN25" i="29"/>
  <c r="AM25" i="29"/>
  <c r="AL25" i="29"/>
  <c r="AK25" i="29"/>
  <c r="AJ25" i="29"/>
  <c r="AI25" i="29"/>
  <c r="AH25" i="29"/>
  <c r="AG25" i="29"/>
  <c r="AF25" i="29"/>
  <c r="AE25" i="29"/>
  <c r="AD25" i="29"/>
  <c r="AC25" i="29"/>
  <c r="AB25" i="29"/>
  <c r="AA25" i="29"/>
  <c r="Z25" i="29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B25" i="29"/>
  <c r="CA24" i="29"/>
  <c r="BZ24" i="29"/>
  <c r="BY24" i="29"/>
  <c r="BX24" i="29"/>
  <c r="BW24" i="29"/>
  <c r="BV24" i="29"/>
  <c r="BU24" i="29"/>
  <c r="BT24" i="29"/>
  <c r="BS24" i="29"/>
  <c r="BR24" i="29"/>
  <c r="BQ24" i="29"/>
  <c r="BP24" i="29"/>
  <c r="BO24" i="29"/>
  <c r="BN24" i="29"/>
  <c r="BA24" i="29"/>
  <c r="AZ24" i="29"/>
  <c r="AY24" i="29"/>
  <c r="AX24" i="29"/>
  <c r="AW24" i="29"/>
  <c r="AV24" i="29"/>
  <c r="AU24" i="29"/>
  <c r="AT24" i="29"/>
  <c r="AS24" i="29"/>
  <c r="AR24" i="29"/>
  <c r="AQ24" i="29"/>
  <c r="AP24" i="29"/>
  <c r="AO24" i="29"/>
  <c r="AN24" i="29"/>
  <c r="AM24" i="29"/>
  <c r="AL24" i="29"/>
  <c r="AK24" i="29"/>
  <c r="AJ24" i="29"/>
  <c r="AI24" i="29"/>
  <c r="AH24" i="29"/>
  <c r="AG24" i="29"/>
  <c r="AF24" i="29"/>
  <c r="AE24" i="29"/>
  <c r="AD24" i="29"/>
  <c r="AC24" i="29"/>
  <c r="AB24" i="29"/>
  <c r="AA24" i="29"/>
  <c r="Z24" i="29"/>
  <c r="Y24" i="29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B24" i="29"/>
  <c r="CA23" i="29"/>
  <c r="BZ23" i="29"/>
  <c r="BY23" i="29"/>
  <c r="BX23" i="29"/>
  <c r="BW23" i="29"/>
  <c r="BV23" i="29"/>
  <c r="BU23" i="29"/>
  <c r="BT23" i="29"/>
  <c r="BS23" i="29"/>
  <c r="BR23" i="29"/>
  <c r="BQ23" i="29"/>
  <c r="BP23" i="29"/>
  <c r="BO23" i="29"/>
  <c r="BN23" i="29"/>
  <c r="BA23" i="29"/>
  <c r="AZ23" i="29"/>
  <c r="AY23" i="29"/>
  <c r="AX23" i="29"/>
  <c r="AW23" i="29"/>
  <c r="AV23" i="29"/>
  <c r="AU23" i="29"/>
  <c r="AT23" i="29"/>
  <c r="AS23" i="29"/>
  <c r="AR23" i="29"/>
  <c r="AQ23" i="29"/>
  <c r="AP23" i="29"/>
  <c r="AO23" i="29"/>
  <c r="AN23" i="29"/>
  <c r="AM23" i="29"/>
  <c r="AL23" i="29"/>
  <c r="AK23" i="29"/>
  <c r="AJ23" i="29"/>
  <c r="AI23" i="29"/>
  <c r="AH23" i="29"/>
  <c r="AG23" i="29"/>
  <c r="AF23" i="29"/>
  <c r="AE23" i="29"/>
  <c r="AD23" i="29"/>
  <c r="AC23" i="29"/>
  <c r="AB23" i="29"/>
  <c r="AA23" i="29"/>
  <c r="Z23" i="29"/>
  <c r="Y23" i="29"/>
  <c r="X23" i="29"/>
  <c r="W23" i="29"/>
  <c r="V23" i="29"/>
  <c r="U23" i="29"/>
  <c r="T23" i="29"/>
  <c r="S23" i="29"/>
  <c r="R23" i="29"/>
  <c r="Q23" i="29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B23" i="29"/>
  <c r="CA22" i="29"/>
  <c r="BZ22" i="29"/>
  <c r="BY22" i="29"/>
  <c r="BX22" i="29"/>
  <c r="BW22" i="29"/>
  <c r="BV22" i="29"/>
  <c r="BU22" i="29"/>
  <c r="BT22" i="29"/>
  <c r="BS22" i="29"/>
  <c r="BR22" i="29"/>
  <c r="BQ22" i="29"/>
  <c r="BP22" i="29"/>
  <c r="BO22" i="29"/>
  <c r="BN22" i="29"/>
  <c r="BA22" i="29"/>
  <c r="AZ22" i="29"/>
  <c r="AY22" i="29"/>
  <c r="AX22" i="29"/>
  <c r="AW22" i="29"/>
  <c r="AV22" i="29"/>
  <c r="AU22" i="29"/>
  <c r="AT22" i="29"/>
  <c r="AS22" i="29"/>
  <c r="AR22" i="29"/>
  <c r="AQ22" i="29"/>
  <c r="AP22" i="29"/>
  <c r="AO22" i="29"/>
  <c r="AN22" i="29"/>
  <c r="AM22" i="29"/>
  <c r="AL22" i="29"/>
  <c r="AK22" i="29"/>
  <c r="AJ22" i="29"/>
  <c r="AI22" i="29"/>
  <c r="AH22" i="29"/>
  <c r="AG22" i="29"/>
  <c r="AF22" i="29"/>
  <c r="AE22" i="29"/>
  <c r="AD22" i="29"/>
  <c r="AC22" i="29"/>
  <c r="AB22" i="29"/>
  <c r="AA22" i="29"/>
  <c r="Z22" i="29"/>
  <c r="Y22" i="29"/>
  <c r="X22" i="29"/>
  <c r="W22" i="29"/>
  <c r="V22" i="29"/>
  <c r="U22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B22" i="29"/>
  <c r="CA21" i="29"/>
  <c r="BZ21" i="29"/>
  <c r="BY21" i="29"/>
  <c r="BX21" i="29"/>
  <c r="BW21" i="29"/>
  <c r="BV21" i="29"/>
  <c r="BU21" i="29"/>
  <c r="BT21" i="29"/>
  <c r="BS21" i="29"/>
  <c r="BR21" i="29"/>
  <c r="BQ21" i="29"/>
  <c r="BP21" i="29"/>
  <c r="BO21" i="29"/>
  <c r="BN21" i="29"/>
  <c r="BA21" i="29"/>
  <c r="AZ21" i="29"/>
  <c r="AY21" i="29"/>
  <c r="AX21" i="29"/>
  <c r="AW21" i="29"/>
  <c r="AV21" i="29"/>
  <c r="AU21" i="29"/>
  <c r="AT21" i="29"/>
  <c r="AS21" i="29"/>
  <c r="AR21" i="29"/>
  <c r="AQ21" i="29"/>
  <c r="AP21" i="29"/>
  <c r="AO21" i="29"/>
  <c r="AN21" i="29"/>
  <c r="AM21" i="29"/>
  <c r="AL21" i="29"/>
  <c r="AK21" i="29"/>
  <c r="AJ21" i="29"/>
  <c r="AI21" i="29"/>
  <c r="AH21" i="29"/>
  <c r="AG21" i="29"/>
  <c r="AF21" i="29"/>
  <c r="AE21" i="29"/>
  <c r="AD21" i="29"/>
  <c r="AC21" i="29"/>
  <c r="AB21" i="29"/>
  <c r="AA21" i="29"/>
  <c r="Z21" i="29"/>
  <c r="Y21" i="29"/>
  <c r="X21" i="29"/>
  <c r="W21" i="29"/>
  <c r="V21" i="29"/>
  <c r="U21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B21" i="29"/>
  <c r="CA20" i="29"/>
  <c r="BZ20" i="29"/>
  <c r="BY20" i="29"/>
  <c r="BX20" i="29"/>
  <c r="BW20" i="29"/>
  <c r="BV20" i="29"/>
  <c r="BU20" i="29"/>
  <c r="BT20" i="29"/>
  <c r="BS20" i="29"/>
  <c r="BR20" i="29"/>
  <c r="BQ20" i="29"/>
  <c r="BP20" i="29"/>
  <c r="BO20" i="29"/>
  <c r="BN20" i="29"/>
  <c r="BA20" i="29"/>
  <c r="AZ20" i="29"/>
  <c r="AY20" i="29"/>
  <c r="AX20" i="29"/>
  <c r="AW20" i="29"/>
  <c r="AV20" i="29"/>
  <c r="AU20" i="29"/>
  <c r="AT20" i="29"/>
  <c r="AS20" i="29"/>
  <c r="AR20" i="29"/>
  <c r="AQ20" i="29"/>
  <c r="AP20" i="29"/>
  <c r="AO20" i="29"/>
  <c r="AN20" i="29"/>
  <c r="AM20" i="29"/>
  <c r="AL20" i="29"/>
  <c r="AK20" i="29"/>
  <c r="AJ20" i="29"/>
  <c r="AI20" i="29"/>
  <c r="AH20" i="29"/>
  <c r="AG20" i="29"/>
  <c r="AF20" i="29"/>
  <c r="AE20" i="29"/>
  <c r="AD20" i="29"/>
  <c r="AC20" i="29"/>
  <c r="AB20" i="29"/>
  <c r="AA20" i="29"/>
  <c r="Z20" i="29"/>
  <c r="Y20" i="29"/>
  <c r="X20" i="29"/>
  <c r="W20" i="29"/>
  <c r="V20" i="29"/>
  <c r="U20" i="29"/>
  <c r="T20" i="29"/>
  <c r="S20" i="29"/>
  <c r="R20" i="29"/>
  <c r="Q20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B20" i="29"/>
  <c r="CA19" i="29"/>
  <c r="BZ19" i="29"/>
  <c r="BY19" i="29"/>
  <c r="BX19" i="29"/>
  <c r="BW19" i="29"/>
  <c r="BV19" i="29"/>
  <c r="BU19" i="29"/>
  <c r="BT19" i="29"/>
  <c r="BS19" i="29"/>
  <c r="BR19" i="29"/>
  <c r="BQ19" i="29"/>
  <c r="BP19" i="29"/>
  <c r="BO19" i="29"/>
  <c r="BN19" i="29"/>
  <c r="BA19" i="29"/>
  <c r="AZ19" i="29"/>
  <c r="AY19" i="29"/>
  <c r="AX19" i="29"/>
  <c r="AW19" i="29"/>
  <c r="AV19" i="29"/>
  <c r="AU19" i="29"/>
  <c r="AT19" i="29"/>
  <c r="AS19" i="29"/>
  <c r="AR19" i="29"/>
  <c r="AQ19" i="29"/>
  <c r="AP19" i="29"/>
  <c r="AO19" i="29"/>
  <c r="AN19" i="29"/>
  <c r="AM19" i="29"/>
  <c r="AL19" i="29"/>
  <c r="AK19" i="29"/>
  <c r="AJ19" i="29"/>
  <c r="AI19" i="29"/>
  <c r="AH19" i="29"/>
  <c r="AG19" i="29"/>
  <c r="AF19" i="29"/>
  <c r="AE19" i="29"/>
  <c r="AD19" i="29"/>
  <c r="AC19" i="29"/>
  <c r="AB19" i="29"/>
  <c r="AA19" i="29"/>
  <c r="Z19" i="29"/>
  <c r="Y19" i="29"/>
  <c r="X19" i="29"/>
  <c r="W19" i="29"/>
  <c r="V19" i="29"/>
  <c r="U19" i="29"/>
  <c r="T19" i="29"/>
  <c r="S19" i="29"/>
  <c r="R19" i="29"/>
  <c r="Q19" i="29"/>
  <c r="P19" i="29"/>
  <c r="O19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B19" i="29"/>
  <c r="CA18" i="29"/>
  <c r="BZ18" i="29"/>
  <c r="BY18" i="29"/>
  <c r="BX18" i="29"/>
  <c r="BW18" i="29"/>
  <c r="BV18" i="29"/>
  <c r="BU18" i="29"/>
  <c r="BT18" i="29"/>
  <c r="BS18" i="29"/>
  <c r="BR18" i="29"/>
  <c r="BQ18" i="29"/>
  <c r="BP18" i="29"/>
  <c r="BO18" i="29"/>
  <c r="BN18" i="29"/>
  <c r="BA18" i="29"/>
  <c r="AZ18" i="29"/>
  <c r="AY18" i="29"/>
  <c r="AX18" i="29"/>
  <c r="AW18" i="29"/>
  <c r="AV18" i="29"/>
  <c r="AU18" i="29"/>
  <c r="AT18" i="29"/>
  <c r="AS18" i="29"/>
  <c r="AR18" i="29"/>
  <c r="AQ18" i="29"/>
  <c r="AP18" i="29"/>
  <c r="AO18" i="29"/>
  <c r="AN18" i="29"/>
  <c r="AM18" i="29"/>
  <c r="AL18" i="29"/>
  <c r="AK18" i="29"/>
  <c r="AJ18" i="29"/>
  <c r="AI18" i="29"/>
  <c r="AH18" i="29"/>
  <c r="AG18" i="29"/>
  <c r="AF18" i="29"/>
  <c r="AE18" i="29"/>
  <c r="AD18" i="29"/>
  <c r="AC18" i="29"/>
  <c r="AB18" i="29"/>
  <c r="AA18" i="29"/>
  <c r="Z18" i="29"/>
  <c r="Y18" i="29"/>
  <c r="X18" i="29"/>
  <c r="W18" i="29"/>
  <c r="V18" i="29"/>
  <c r="U18" i="29"/>
  <c r="T18" i="29"/>
  <c r="S18" i="29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B18" i="29"/>
  <c r="CA17" i="29"/>
  <c r="BZ17" i="29"/>
  <c r="BY17" i="29"/>
  <c r="BX17" i="29"/>
  <c r="BW17" i="29"/>
  <c r="BV17" i="29"/>
  <c r="BU17" i="29"/>
  <c r="BT17" i="29"/>
  <c r="BS17" i="29"/>
  <c r="BR17" i="29"/>
  <c r="BQ17" i="29"/>
  <c r="BP17" i="29"/>
  <c r="BO17" i="29"/>
  <c r="BN17" i="29"/>
  <c r="BA17" i="29"/>
  <c r="AZ17" i="29"/>
  <c r="AY17" i="29"/>
  <c r="AX17" i="29"/>
  <c r="AW17" i="29"/>
  <c r="AV17" i="29"/>
  <c r="AU17" i="29"/>
  <c r="AT17" i="29"/>
  <c r="AS17" i="29"/>
  <c r="AR17" i="29"/>
  <c r="AQ17" i="29"/>
  <c r="AP17" i="29"/>
  <c r="AO17" i="29"/>
  <c r="AN17" i="29"/>
  <c r="AM17" i="29"/>
  <c r="AL17" i="29"/>
  <c r="AK17" i="29"/>
  <c r="AJ17" i="29"/>
  <c r="AI17" i="29"/>
  <c r="AH17" i="29"/>
  <c r="AG17" i="29"/>
  <c r="AF17" i="29"/>
  <c r="AE17" i="29"/>
  <c r="AD17" i="29"/>
  <c r="AC17" i="29"/>
  <c r="AB17" i="29"/>
  <c r="AA17" i="29"/>
  <c r="Z17" i="29"/>
  <c r="Y17" i="29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B17" i="29"/>
  <c r="CA16" i="29"/>
  <c r="BZ16" i="29"/>
  <c r="BY16" i="29"/>
  <c r="BX16" i="29"/>
  <c r="BW16" i="29"/>
  <c r="BV16" i="29"/>
  <c r="BU16" i="29"/>
  <c r="BT16" i="29"/>
  <c r="BS16" i="29"/>
  <c r="BR16" i="29"/>
  <c r="BQ16" i="29"/>
  <c r="BP16" i="29"/>
  <c r="BO16" i="29"/>
  <c r="BN16" i="29"/>
  <c r="BA16" i="29"/>
  <c r="AZ16" i="29"/>
  <c r="AY16" i="29"/>
  <c r="AX16" i="29"/>
  <c r="AW16" i="29"/>
  <c r="AV16" i="29"/>
  <c r="AU16" i="29"/>
  <c r="AT16" i="29"/>
  <c r="AS16" i="29"/>
  <c r="AR16" i="29"/>
  <c r="AQ16" i="29"/>
  <c r="AP16" i="29"/>
  <c r="AO16" i="29"/>
  <c r="AN16" i="29"/>
  <c r="AM16" i="29"/>
  <c r="AL16" i="29"/>
  <c r="AK16" i="29"/>
  <c r="AJ16" i="29"/>
  <c r="AI16" i="29"/>
  <c r="AH16" i="29"/>
  <c r="AG16" i="29"/>
  <c r="AF16" i="29"/>
  <c r="AE16" i="29"/>
  <c r="AD16" i="29"/>
  <c r="AC16" i="29"/>
  <c r="AB16" i="29"/>
  <c r="AA16" i="29"/>
  <c r="Z16" i="29"/>
  <c r="Y16" i="29"/>
  <c r="X16" i="29"/>
  <c r="W16" i="29"/>
  <c r="V16" i="29"/>
  <c r="U16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CA15" i="29"/>
  <c r="BZ15" i="29"/>
  <c r="BY15" i="29"/>
  <c r="BX15" i="29"/>
  <c r="BW15" i="29"/>
  <c r="BV15" i="29"/>
  <c r="BU15" i="29"/>
  <c r="BT15" i="29"/>
  <c r="BS15" i="29"/>
  <c r="BR15" i="29"/>
  <c r="BQ15" i="29"/>
  <c r="BP15" i="29"/>
  <c r="BO15" i="29"/>
  <c r="BN15" i="29"/>
  <c r="BA15" i="29"/>
  <c r="AZ15" i="29"/>
  <c r="AY15" i="29"/>
  <c r="AX15" i="29"/>
  <c r="AW15" i="29"/>
  <c r="AV15" i="29"/>
  <c r="AU15" i="29"/>
  <c r="AT15" i="29"/>
  <c r="AS15" i="29"/>
  <c r="AR15" i="29"/>
  <c r="AQ15" i="29"/>
  <c r="AP15" i="29"/>
  <c r="AO15" i="29"/>
  <c r="AN15" i="29"/>
  <c r="AM15" i="29"/>
  <c r="AL15" i="29"/>
  <c r="AK15" i="29"/>
  <c r="AJ15" i="29"/>
  <c r="AI15" i="29"/>
  <c r="AH15" i="29"/>
  <c r="AG15" i="29"/>
  <c r="AF15" i="29"/>
  <c r="AE15" i="29"/>
  <c r="AD15" i="29"/>
  <c r="AC15" i="29"/>
  <c r="AB15" i="29"/>
  <c r="AA15" i="29"/>
  <c r="Z15" i="29"/>
  <c r="Y15" i="29"/>
  <c r="X15" i="29"/>
  <c r="W15" i="29"/>
  <c r="V15" i="29"/>
  <c r="U15" i="29"/>
  <c r="T15" i="29"/>
  <c r="S15" i="29"/>
  <c r="R15" i="29"/>
  <c r="Q15" i="29"/>
  <c r="P15" i="29"/>
  <c r="O15" i="29"/>
  <c r="N15" i="29"/>
  <c r="M15" i="29"/>
  <c r="L15" i="29"/>
  <c r="K15" i="29"/>
  <c r="J15" i="29"/>
  <c r="I15" i="29"/>
  <c r="H15" i="29"/>
  <c r="G15" i="29"/>
  <c r="F15" i="29"/>
  <c r="E15" i="29"/>
  <c r="D15" i="29"/>
  <c r="C15" i="29"/>
  <c r="B15" i="29"/>
  <c r="CA14" i="29"/>
  <c r="BZ14" i="29"/>
  <c r="BY14" i="29"/>
  <c r="BX14" i="29"/>
  <c r="BW14" i="29"/>
  <c r="BV14" i="29"/>
  <c r="BU14" i="29"/>
  <c r="BT14" i="29"/>
  <c r="BS14" i="29"/>
  <c r="BR14" i="29"/>
  <c r="BQ14" i="29"/>
  <c r="BP14" i="29"/>
  <c r="BO14" i="29"/>
  <c r="BN14" i="29"/>
  <c r="BA14" i="29"/>
  <c r="AZ14" i="29"/>
  <c r="AY14" i="29"/>
  <c r="AX14" i="29"/>
  <c r="AW14" i="29"/>
  <c r="AV14" i="29"/>
  <c r="AU14" i="29"/>
  <c r="AT14" i="29"/>
  <c r="AS14" i="29"/>
  <c r="AR14" i="29"/>
  <c r="AQ14" i="29"/>
  <c r="AP14" i="29"/>
  <c r="AO14" i="29"/>
  <c r="AN14" i="29"/>
  <c r="AM14" i="29"/>
  <c r="AL14" i="29"/>
  <c r="AK14" i="29"/>
  <c r="AJ14" i="29"/>
  <c r="AI14" i="29"/>
  <c r="AH14" i="29"/>
  <c r="AG14" i="29"/>
  <c r="AF14" i="29"/>
  <c r="AE14" i="29"/>
  <c r="AD14" i="29"/>
  <c r="AC14" i="29"/>
  <c r="AB14" i="29"/>
  <c r="AA14" i="29"/>
  <c r="Z14" i="29"/>
  <c r="Y14" i="29"/>
  <c r="X14" i="29"/>
  <c r="W14" i="29"/>
  <c r="V14" i="29"/>
  <c r="U14" i="29"/>
  <c r="T14" i="29"/>
  <c r="S14" i="29"/>
  <c r="R14" i="29"/>
  <c r="Q14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B14" i="29"/>
  <c r="CA13" i="29"/>
  <c r="BZ13" i="29"/>
  <c r="BY13" i="29"/>
  <c r="BX13" i="29"/>
  <c r="BW13" i="29"/>
  <c r="BV13" i="29"/>
  <c r="BU13" i="29"/>
  <c r="BT13" i="29"/>
  <c r="BS13" i="29"/>
  <c r="BR13" i="29"/>
  <c r="BQ13" i="29"/>
  <c r="BP13" i="29"/>
  <c r="BO13" i="29"/>
  <c r="BN13" i="29"/>
  <c r="BA13" i="29"/>
  <c r="AZ13" i="29"/>
  <c r="AY13" i="29"/>
  <c r="AX13" i="29"/>
  <c r="AW13" i="29"/>
  <c r="AV13" i="29"/>
  <c r="AU13" i="29"/>
  <c r="AT13" i="29"/>
  <c r="AS13" i="29"/>
  <c r="AR13" i="29"/>
  <c r="AQ13" i="29"/>
  <c r="AP13" i="29"/>
  <c r="AO13" i="29"/>
  <c r="AN13" i="29"/>
  <c r="AM13" i="29"/>
  <c r="AL13" i="29"/>
  <c r="AK13" i="29"/>
  <c r="AJ13" i="29"/>
  <c r="AI13" i="29"/>
  <c r="AH13" i="29"/>
  <c r="AG13" i="29"/>
  <c r="AF13" i="29"/>
  <c r="AE13" i="29"/>
  <c r="AD13" i="29"/>
  <c r="AC13" i="29"/>
  <c r="AB13" i="29"/>
  <c r="AA13" i="29"/>
  <c r="Z13" i="29"/>
  <c r="Y13" i="29"/>
  <c r="X13" i="29"/>
  <c r="W13" i="29"/>
  <c r="V13" i="29"/>
  <c r="U13" i="29"/>
  <c r="T13" i="29"/>
  <c r="S13" i="29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B13" i="29"/>
  <c r="CA12" i="29"/>
  <c r="BZ12" i="29"/>
  <c r="BY12" i="29"/>
  <c r="BX12" i="29"/>
  <c r="BW12" i="29"/>
  <c r="BV12" i="29"/>
  <c r="BU12" i="29"/>
  <c r="BT12" i="29"/>
  <c r="BS12" i="29"/>
  <c r="BR12" i="29"/>
  <c r="BQ12" i="29"/>
  <c r="BP12" i="29"/>
  <c r="BO12" i="29"/>
  <c r="BN12" i="29"/>
  <c r="BA12" i="29"/>
  <c r="AZ12" i="29"/>
  <c r="AY12" i="29"/>
  <c r="AX12" i="29"/>
  <c r="AW12" i="29"/>
  <c r="AV12" i="29"/>
  <c r="AU12" i="29"/>
  <c r="AT12" i="29"/>
  <c r="AS12" i="29"/>
  <c r="AR12" i="29"/>
  <c r="AQ12" i="29"/>
  <c r="AP12" i="29"/>
  <c r="AO12" i="29"/>
  <c r="AN12" i="29"/>
  <c r="AM12" i="29"/>
  <c r="AL12" i="29"/>
  <c r="AK12" i="29"/>
  <c r="AJ12" i="29"/>
  <c r="AI12" i="29"/>
  <c r="AH12" i="29"/>
  <c r="AG12" i="29"/>
  <c r="AF12" i="29"/>
  <c r="AE12" i="29"/>
  <c r="AD12" i="29"/>
  <c r="AC12" i="29"/>
  <c r="AB12" i="29"/>
  <c r="AA12" i="29"/>
  <c r="Z12" i="29"/>
  <c r="Y12" i="29"/>
  <c r="X12" i="29"/>
  <c r="W12" i="29"/>
  <c r="V12" i="29"/>
  <c r="U12" i="29"/>
  <c r="T12" i="29"/>
  <c r="S12" i="29"/>
  <c r="R12" i="29"/>
  <c r="Q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B12" i="29"/>
  <c r="CA11" i="29"/>
  <c r="BZ11" i="29"/>
  <c r="BY11" i="29"/>
  <c r="BX11" i="29"/>
  <c r="BW11" i="29"/>
  <c r="BV11" i="29"/>
  <c r="BU11" i="29"/>
  <c r="BT11" i="29"/>
  <c r="BS11" i="29"/>
  <c r="BR11" i="29"/>
  <c r="BQ11" i="29"/>
  <c r="BP11" i="29"/>
  <c r="BO11" i="29"/>
  <c r="BN11" i="29"/>
  <c r="BA11" i="29"/>
  <c r="AZ11" i="29"/>
  <c r="AY11" i="29"/>
  <c r="AX11" i="29"/>
  <c r="AW11" i="29"/>
  <c r="AV11" i="29"/>
  <c r="AU11" i="29"/>
  <c r="AT11" i="29"/>
  <c r="AS11" i="29"/>
  <c r="AR11" i="29"/>
  <c r="AQ11" i="29"/>
  <c r="AP11" i="29"/>
  <c r="AO11" i="29"/>
  <c r="AN11" i="29"/>
  <c r="AM11" i="29"/>
  <c r="AL11" i="29"/>
  <c r="AK11" i="29"/>
  <c r="AJ11" i="29"/>
  <c r="AI11" i="29"/>
  <c r="AH11" i="29"/>
  <c r="AG11" i="29"/>
  <c r="AF11" i="29"/>
  <c r="AE11" i="29"/>
  <c r="AD11" i="29"/>
  <c r="AC11" i="29"/>
  <c r="AB11" i="29"/>
  <c r="AA11" i="29"/>
  <c r="Z11" i="29"/>
  <c r="Y11" i="29"/>
  <c r="X11" i="29"/>
  <c r="W11" i="29"/>
  <c r="V11" i="29"/>
  <c r="U11" i="29"/>
  <c r="T11" i="29"/>
  <c r="S11" i="29"/>
  <c r="R11" i="29"/>
  <c r="Q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B11" i="29"/>
  <c r="CA10" i="29"/>
  <c r="BZ10" i="29"/>
  <c r="BY10" i="29"/>
  <c r="BX10" i="29"/>
  <c r="BW10" i="29"/>
  <c r="BV10" i="29"/>
  <c r="BU10" i="29"/>
  <c r="BT10" i="29"/>
  <c r="BS10" i="29"/>
  <c r="BR10" i="29"/>
  <c r="BQ10" i="29"/>
  <c r="BP10" i="29"/>
  <c r="BO10" i="29"/>
  <c r="BN10" i="29"/>
  <c r="BA10" i="29"/>
  <c r="AZ10" i="29"/>
  <c r="AY10" i="29"/>
  <c r="AX10" i="29"/>
  <c r="AW10" i="29"/>
  <c r="AV10" i="29"/>
  <c r="AU10" i="29"/>
  <c r="AT10" i="29"/>
  <c r="AS10" i="29"/>
  <c r="AR10" i="29"/>
  <c r="AQ10" i="29"/>
  <c r="AP10" i="29"/>
  <c r="AO10" i="29"/>
  <c r="AN10" i="29"/>
  <c r="AM10" i="29"/>
  <c r="AL10" i="29"/>
  <c r="AK10" i="29"/>
  <c r="AJ10" i="29"/>
  <c r="AI10" i="29"/>
  <c r="AH10" i="29"/>
  <c r="AG10" i="29"/>
  <c r="AF10" i="29"/>
  <c r="AE10" i="29"/>
  <c r="AD10" i="29"/>
  <c r="AC10" i="29"/>
  <c r="AB10" i="29"/>
  <c r="AA10" i="29"/>
  <c r="Z10" i="29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CA9" i="29"/>
  <c r="BZ9" i="29"/>
  <c r="BY9" i="29"/>
  <c r="BX9" i="29"/>
  <c r="BW9" i="29"/>
  <c r="BV9" i="29"/>
  <c r="BU9" i="29"/>
  <c r="BT9" i="29"/>
  <c r="BS9" i="29"/>
  <c r="BR9" i="29"/>
  <c r="BQ9" i="29"/>
  <c r="BP9" i="29"/>
  <c r="BO9" i="29"/>
  <c r="BN9" i="29"/>
  <c r="BA9" i="29"/>
  <c r="AZ9" i="29"/>
  <c r="AY9" i="29"/>
  <c r="AX9" i="29"/>
  <c r="AW9" i="29"/>
  <c r="AV9" i="29"/>
  <c r="AU9" i="29"/>
  <c r="AT9" i="29"/>
  <c r="AS9" i="29"/>
  <c r="AR9" i="29"/>
  <c r="AQ9" i="29"/>
  <c r="AP9" i="29"/>
  <c r="AO9" i="29"/>
  <c r="AN9" i="29"/>
  <c r="AM9" i="29"/>
  <c r="AL9" i="29"/>
  <c r="AK9" i="29"/>
  <c r="AJ9" i="29"/>
  <c r="AI9" i="29"/>
  <c r="AH9" i="29"/>
  <c r="AG9" i="29"/>
  <c r="AF9" i="29"/>
  <c r="AE9" i="29"/>
  <c r="AD9" i="29"/>
  <c r="AC9" i="29"/>
  <c r="AB9" i="29"/>
  <c r="AA9" i="29"/>
  <c r="Z9" i="29"/>
  <c r="Y9" i="29"/>
  <c r="X9" i="29"/>
  <c r="W9" i="29"/>
  <c r="V9" i="29"/>
  <c r="U9" i="29"/>
  <c r="T9" i="29"/>
  <c r="S9" i="29"/>
  <c r="R9" i="29"/>
  <c r="Q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C9" i="29"/>
  <c r="B9" i="29"/>
  <c r="CA8" i="29"/>
  <c r="BZ8" i="29"/>
  <c r="BY8" i="29"/>
  <c r="BX8" i="29"/>
  <c r="BW8" i="29"/>
  <c r="BV8" i="29"/>
  <c r="BU8" i="29"/>
  <c r="BT8" i="29"/>
  <c r="BS8" i="29"/>
  <c r="BR8" i="29"/>
  <c r="BQ8" i="29"/>
  <c r="BP8" i="29"/>
  <c r="BO8" i="29"/>
  <c r="BN8" i="29"/>
  <c r="BA8" i="29"/>
  <c r="AZ8" i="29"/>
  <c r="AY8" i="29"/>
  <c r="AX8" i="29"/>
  <c r="AW8" i="29"/>
  <c r="AV8" i="29"/>
  <c r="AU8" i="29"/>
  <c r="AT8" i="29"/>
  <c r="AS8" i="29"/>
  <c r="AR8" i="29"/>
  <c r="AQ8" i="29"/>
  <c r="AP8" i="29"/>
  <c r="AO8" i="29"/>
  <c r="AN8" i="29"/>
  <c r="AM8" i="29"/>
  <c r="AL8" i="29"/>
  <c r="AK8" i="29"/>
  <c r="AJ8" i="29"/>
  <c r="AI8" i="29"/>
  <c r="AH8" i="29"/>
  <c r="AG8" i="29"/>
  <c r="AF8" i="29"/>
  <c r="AE8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N8" i="29"/>
  <c r="M8" i="29"/>
  <c r="L8" i="29"/>
  <c r="K8" i="29"/>
  <c r="J8" i="29"/>
  <c r="I8" i="29"/>
  <c r="H8" i="29"/>
  <c r="G8" i="29"/>
  <c r="F8" i="29"/>
  <c r="E8" i="29"/>
  <c r="D8" i="29"/>
  <c r="C8" i="29"/>
  <c r="B8" i="29"/>
  <c r="CA7" i="29"/>
  <c r="BZ7" i="29"/>
  <c r="BY7" i="29"/>
  <c r="BX7" i="29"/>
  <c r="BW7" i="29"/>
  <c r="BV7" i="29"/>
  <c r="BU7" i="29"/>
  <c r="BT7" i="29"/>
  <c r="BS7" i="29"/>
  <c r="BR7" i="29"/>
  <c r="BQ7" i="29"/>
  <c r="BP7" i="29"/>
  <c r="BO7" i="29"/>
  <c r="BN7" i="29"/>
  <c r="BA7" i="29"/>
  <c r="AZ7" i="29"/>
  <c r="AY7" i="29"/>
  <c r="AX7" i="29"/>
  <c r="AW7" i="29"/>
  <c r="AV7" i="29"/>
  <c r="AU7" i="29"/>
  <c r="AT7" i="29"/>
  <c r="AS7" i="29"/>
  <c r="AR7" i="29"/>
  <c r="AQ7" i="29"/>
  <c r="AP7" i="29"/>
  <c r="AO7" i="29"/>
  <c r="AN7" i="29"/>
  <c r="AM7" i="29"/>
  <c r="AL7" i="29"/>
  <c r="AK7" i="29"/>
  <c r="AJ7" i="29"/>
  <c r="AI7" i="29"/>
  <c r="AH7" i="29"/>
  <c r="AG7" i="29"/>
  <c r="AF7" i="29"/>
  <c r="AE7" i="29"/>
  <c r="AD7" i="29"/>
  <c r="AC7" i="29"/>
  <c r="AB7" i="29"/>
  <c r="AA7" i="29"/>
  <c r="Z7" i="29"/>
  <c r="Y7" i="29"/>
  <c r="X7" i="29"/>
  <c r="W7" i="29"/>
  <c r="V7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E7" i="29"/>
  <c r="D7" i="29"/>
  <c r="C7" i="29"/>
  <c r="B7" i="29"/>
  <c r="CA6" i="29"/>
  <c r="BZ6" i="29"/>
  <c r="BY6" i="29"/>
  <c r="BX6" i="29"/>
  <c r="BW6" i="29"/>
  <c r="BV6" i="29"/>
  <c r="BU6" i="29"/>
  <c r="BT6" i="29"/>
  <c r="BS6" i="29"/>
  <c r="BR6" i="29"/>
  <c r="BQ6" i="29"/>
  <c r="BP6" i="29"/>
  <c r="BO6" i="29"/>
  <c r="BN6" i="29"/>
  <c r="BA6" i="29"/>
  <c r="AZ6" i="29"/>
  <c r="AY6" i="29"/>
  <c r="AX6" i="29"/>
  <c r="AW6" i="29"/>
  <c r="AV6" i="29"/>
  <c r="AU6" i="29"/>
  <c r="AT6" i="29"/>
  <c r="AS6" i="29"/>
  <c r="AR6" i="29"/>
  <c r="AQ6" i="29"/>
  <c r="AP6" i="29"/>
  <c r="AO6" i="29"/>
  <c r="AN6" i="29"/>
  <c r="AM6" i="29"/>
  <c r="AL6" i="29"/>
  <c r="AK6" i="29"/>
  <c r="AJ6" i="29"/>
  <c r="AI6" i="29"/>
  <c r="AH6" i="29"/>
  <c r="AG6" i="29"/>
  <c r="AF6" i="29"/>
  <c r="AE6" i="29"/>
  <c r="AD6" i="29"/>
  <c r="AC6" i="29"/>
  <c r="AB6" i="29"/>
  <c r="AA6" i="29"/>
  <c r="Z6" i="29"/>
  <c r="Y6" i="29"/>
  <c r="X6" i="29"/>
  <c r="W6" i="29"/>
  <c r="V6" i="29"/>
  <c r="U6" i="29"/>
  <c r="T6" i="29"/>
  <c r="S6" i="29"/>
  <c r="R6" i="29"/>
  <c r="Q6" i="29"/>
  <c r="P6" i="29"/>
  <c r="O6" i="29"/>
  <c r="N6" i="29"/>
  <c r="M6" i="29"/>
  <c r="L6" i="29"/>
  <c r="K6" i="29"/>
  <c r="J6" i="29"/>
  <c r="I6" i="29"/>
  <c r="H6" i="29"/>
  <c r="G6" i="29"/>
  <c r="F6" i="29"/>
  <c r="E6" i="29"/>
  <c r="D6" i="29"/>
  <c r="C6" i="29"/>
  <c r="B6" i="29"/>
  <c r="CA5" i="29"/>
  <c r="BZ5" i="29"/>
  <c r="BY5" i="29"/>
  <c r="BX5" i="29"/>
  <c r="BW5" i="29"/>
  <c r="BV5" i="29"/>
  <c r="BU5" i="29"/>
  <c r="BT5" i="29"/>
  <c r="BS5" i="29"/>
  <c r="BR5" i="29"/>
  <c r="BQ5" i="29"/>
  <c r="BP5" i="29"/>
  <c r="BO5" i="29"/>
  <c r="BN5" i="29"/>
  <c r="BA5" i="29"/>
  <c r="AZ5" i="29"/>
  <c r="AY5" i="29"/>
  <c r="AX5" i="29"/>
  <c r="AW5" i="29"/>
  <c r="AV5" i="29"/>
  <c r="AU5" i="29"/>
  <c r="AT5" i="29"/>
  <c r="AS5" i="29"/>
  <c r="AR5" i="29"/>
  <c r="AQ5" i="29"/>
  <c r="AP5" i="29"/>
  <c r="AO5" i="29"/>
  <c r="AN5" i="29"/>
  <c r="AM5" i="29"/>
  <c r="AL5" i="29"/>
  <c r="AK5" i="29"/>
  <c r="AJ5" i="29"/>
  <c r="AI5" i="29"/>
  <c r="AH5" i="29"/>
  <c r="AG5" i="29"/>
  <c r="AF5" i="29"/>
  <c r="AE5" i="29"/>
  <c r="AD5" i="29"/>
  <c r="AC5" i="29"/>
  <c r="AB5" i="29"/>
  <c r="AA5" i="29"/>
  <c r="Z5" i="29"/>
  <c r="Y5" i="29"/>
  <c r="X5" i="29"/>
  <c r="W5" i="29"/>
  <c r="V5" i="29"/>
  <c r="U5" i="29"/>
  <c r="T5" i="29"/>
  <c r="S5" i="29"/>
  <c r="R5" i="29"/>
  <c r="Q5" i="29"/>
  <c r="P5" i="29"/>
  <c r="O5" i="29"/>
  <c r="N5" i="29"/>
  <c r="M5" i="29"/>
  <c r="L5" i="29"/>
  <c r="K5" i="29"/>
  <c r="J5" i="29"/>
  <c r="I5" i="29"/>
  <c r="H5" i="29"/>
  <c r="G5" i="29"/>
  <c r="F5" i="29"/>
  <c r="E5" i="29"/>
  <c r="D5" i="29"/>
  <c r="C5" i="29"/>
  <c r="B5" i="29"/>
  <c r="CA4" i="29"/>
  <c r="BZ4" i="29"/>
  <c r="BY4" i="29"/>
  <c r="BX4" i="29"/>
  <c r="BW4" i="29"/>
  <c r="BV4" i="29"/>
  <c r="BU4" i="29"/>
  <c r="BT4" i="29"/>
  <c r="BS4" i="29"/>
  <c r="BR4" i="29"/>
  <c r="BQ4" i="29"/>
  <c r="BP4" i="29"/>
  <c r="BO4" i="29"/>
  <c r="BN4" i="29"/>
  <c r="BA4" i="29"/>
  <c r="AZ4" i="29"/>
  <c r="AY4" i="29"/>
  <c r="AX4" i="29"/>
  <c r="AW4" i="29"/>
  <c r="BE4" i="29" s="1"/>
  <c r="AV4" i="29"/>
  <c r="BD4" i="29" s="1"/>
  <c r="AU4" i="29"/>
  <c r="BC4" i="29" s="1"/>
  <c r="AT4" i="29"/>
  <c r="BB4" i="29" s="1"/>
  <c r="AS4" i="29"/>
  <c r="AR4" i="29"/>
  <c r="AQ4" i="29"/>
  <c r="AP4" i="29"/>
  <c r="AO4" i="29"/>
  <c r="AN4" i="29"/>
  <c r="AM4" i="29"/>
  <c r="AL4" i="29"/>
  <c r="AK4" i="29"/>
  <c r="AJ4" i="29"/>
  <c r="AI4" i="29"/>
  <c r="AH4" i="29"/>
  <c r="AG4" i="29"/>
  <c r="AF4" i="29"/>
  <c r="AE4" i="29"/>
  <c r="AD4" i="29"/>
  <c r="AC4" i="29"/>
  <c r="AB4" i="29"/>
  <c r="AA4" i="29"/>
  <c r="Z4" i="29"/>
  <c r="Y4" i="29"/>
  <c r="X4" i="29"/>
  <c r="W4" i="29"/>
  <c r="V4" i="29"/>
  <c r="U4" i="29"/>
  <c r="T4" i="29"/>
  <c r="S4" i="29"/>
  <c r="R4" i="29"/>
  <c r="Q4" i="29"/>
  <c r="P4" i="29"/>
  <c r="O4" i="29"/>
  <c r="N4" i="29"/>
  <c r="M4" i="29"/>
  <c r="L4" i="29"/>
  <c r="K4" i="29"/>
  <c r="J4" i="29"/>
  <c r="I4" i="29"/>
  <c r="H4" i="29"/>
  <c r="G4" i="29"/>
  <c r="F4" i="29"/>
  <c r="E4" i="29"/>
  <c r="D4" i="29"/>
  <c r="C4" i="29"/>
  <c r="B4" i="29"/>
  <c r="CA3" i="29"/>
  <c r="BZ3" i="29"/>
  <c r="BY3" i="29"/>
  <c r="BX3" i="29"/>
  <c r="BW3" i="29"/>
  <c r="BV3" i="29"/>
  <c r="BU3" i="29"/>
  <c r="BT3" i="29"/>
  <c r="BS3" i="29"/>
  <c r="BR3" i="29"/>
  <c r="BQ3" i="29"/>
  <c r="BP3" i="29"/>
  <c r="BO3" i="29"/>
  <c r="BN3" i="29"/>
  <c r="BA3" i="29"/>
  <c r="AZ3" i="29"/>
  <c r="AY3" i="29"/>
  <c r="AX3" i="29"/>
  <c r="AW3" i="29"/>
  <c r="AV3" i="29"/>
  <c r="AU3" i="29"/>
  <c r="AT3" i="29"/>
  <c r="AS3" i="29"/>
  <c r="AR3" i="29"/>
  <c r="AQ3" i="29"/>
  <c r="AP3" i="29"/>
  <c r="AO3" i="29"/>
  <c r="AN3" i="29"/>
  <c r="AM3" i="29"/>
  <c r="AL3" i="29"/>
  <c r="AK3" i="29"/>
  <c r="AJ3" i="29"/>
  <c r="AI3" i="29"/>
  <c r="AH3" i="29"/>
  <c r="AG3" i="29"/>
  <c r="AF3" i="29"/>
  <c r="AE3" i="29"/>
  <c r="AD3" i="29"/>
  <c r="AC3" i="29"/>
  <c r="AB3" i="29"/>
  <c r="AA3" i="29"/>
  <c r="Z3" i="29"/>
  <c r="Y3" i="29"/>
  <c r="X3" i="29"/>
  <c r="W3" i="29"/>
  <c r="V3" i="29"/>
  <c r="U3" i="29"/>
  <c r="T3" i="29"/>
  <c r="S3" i="29"/>
  <c r="R3" i="29"/>
  <c r="Q3" i="29"/>
  <c r="P3" i="29"/>
  <c r="O3" i="29"/>
  <c r="N3" i="29"/>
  <c r="M3" i="29"/>
  <c r="L3" i="29"/>
  <c r="K3" i="29"/>
  <c r="J3" i="29"/>
  <c r="I3" i="29"/>
  <c r="H3" i="29"/>
  <c r="G3" i="29"/>
  <c r="F3" i="29"/>
  <c r="E3" i="29"/>
  <c r="D3" i="29"/>
  <c r="C3" i="29"/>
  <c r="B3" i="29"/>
  <c r="CA30" i="28"/>
  <c r="BZ30" i="28"/>
  <c r="BY30" i="28"/>
  <c r="BX30" i="28"/>
  <c r="BW30" i="28"/>
  <c r="BV30" i="28"/>
  <c r="BU30" i="28"/>
  <c r="BT30" i="28"/>
  <c r="BS30" i="28"/>
  <c r="BR30" i="28"/>
  <c r="BQ30" i="28"/>
  <c r="BP30" i="28"/>
  <c r="BO30" i="28"/>
  <c r="BN30" i="28"/>
  <c r="D30" i="28"/>
  <c r="C30" i="28"/>
  <c r="B30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D29" i="28"/>
  <c r="C29" i="28"/>
  <c r="B29" i="28"/>
  <c r="CA28" i="28"/>
  <c r="BZ28" i="28"/>
  <c r="BY28" i="28"/>
  <c r="BX28" i="28"/>
  <c r="BW28" i="28"/>
  <c r="BV28" i="28"/>
  <c r="BU28" i="28"/>
  <c r="BT28" i="28"/>
  <c r="BS28" i="28"/>
  <c r="BR28" i="28"/>
  <c r="BQ28" i="28"/>
  <c r="BP28" i="28"/>
  <c r="BO28" i="28"/>
  <c r="BN28" i="28"/>
  <c r="D28" i="28"/>
  <c r="C28" i="28"/>
  <c r="B28" i="28"/>
  <c r="CA27" i="28"/>
  <c r="BZ27" i="28"/>
  <c r="BY27" i="28"/>
  <c r="BX27" i="28"/>
  <c r="BW27" i="28"/>
  <c r="BV27" i="28"/>
  <c r="BU27" i="28"/>
  <c r="BT27" i="28"/>
  <c r="BS27" i="28"/>
  <c r="BR27" i="28"/>
  <c r="BQ27" i="28"/>
  <c r="BP27" i="28"/>
  <c r="BO27" i="28"/>
  <c r="BN27" i="28"/>
  <c r="D27" i="28"/>
  <c r="C27" i="28"/>
  <c r="B27" i="28"/>
  <c r="CA26" i="28"/>
  <c r="BZ26" i="28"/>
  <c r="BY26" i="28"/>
  <c r="BX26" i="28"/>
  <c r="BW26" i="28"/>
  <c r="BV26" i="28"/>
  <c r="BU26" i="28"/>
  <c r="BT26" i="28"/>
  <c r="BS26" i="28"/>
  <c r="BR26" i="28"/>
  <c r="BQ26" i="28"/>
  <c r="BP26" i="28"/>
  <c r="BO26" i="28"/>
  <c r="BN26" i="28"/>
  <c r="D26" i="28"/>
  <c r="C26" i="28"/>
  <c r="B26" i="28"/>
  <c r="CA25" i="28"/>
  <c r="BZ25" i="28"/>
  <c r="BY25" i="28"/>
  <c r="BX25" i="28"/>
  <c r="BW25" i="28"/>
  <c r="BV25" i="28"/>
  <c r="BU25" i="28"/>
  <c r="BT25" i="28"/>
  <c r="BS25" i="28"/>
  <c r="BR25" i="28"/>
  <c r="BQ25" i="28"/>
  <c r="BP25" i="28"/>
  <c r="BO25" i="28"/>
  <c r="BN25" i="28"/>
  <c r="D25" i="28"/>
  <c r="C25" i="28"/>
  <c r="B25" i="28"/>
  <c r="CA24" i="28"/>
  <c r="BZ24" i="28"/>
  <c r="BY24" i="28"/>
  <c r="BX24" i="28"/>
  <c r="BW24" i="28"/>
  <c r="BV24" i="28"/>
  <c r="BU24" i="28"/>
  <c r="BT24" i="28"/>
  <c r="BS24" i="28"/>
  <c r="BR24" i="28"/>
  <c r="BQ24" i="28"/>
  <c r="BP24" i="28"/>
  <c r="BO24" i="28"/>
  <c r="BN24" i="28"/>
  <c r="D24" i="28"/>
  <c r="C24" i="28"/>
  <c r="B24" i="28"/>
  <c r="CA23" i="28"/>
  <c r="BZ23" i="28"/>
  <c r="BY23" i="28"/>
  <c r="BX23" i="28"/>
  <c r="BW23" i="28"/>
  <c r="BV23" i="28"/>
  <c r="BU23" i="28"/>
  <c r="BT23" i="28"/>
  <c r="BS23" i="28"/>
  <c r="BR23" i="28"/>
  <c r="BQ23" i="28"/>
  <c r="BP23" i="28"/>
  <c r="BO23" i="28"/>
  <c r="BN23" i="28"/>
  <c r="D23" i="28"/>
  <c r="C23" i="28"/>
  <c r="B23" i="28"/>
  <c r="CA22" i="28"/>
  <c r="BZ22" i="28"/>
  <c r="BY22" i="28"/>
  <c r="BX22" i="28"/>
  <c r="BW22" i="28"/>
  <c r="BV22" i="28"/>
  <c r="BU22" i="28"/>
  <c r="BT22" i="28"/>
  <c r="BS22" i="28"/>
  <c r="BR22" i="28"/>
  <c r="BQ22" i="28"/>
  <c r="BP22" i="28"/>
  <c r="BO22" i="28"/>
  <c r="BN22" i="28"/>
  <c r="D22" i="28"/>
  <c r="C22" i="28"/>
  <c r="B22" i="28"/>
  <c r="CA21" i="28"/>
  <c r="BZ21" i="28"/>
  <c r="BY21" i="28"/>
  <c r="BX21" i="28"/>
  <c r="BW21" i="28"/>
  <c r="BV21" i="28"/>
  <c r="BU21" i="28"/>
  <c r="BT21" i="28"/>
  <c r="BS21" i="28"/>
  <c r="BR21" i="28"/>
  <c r="BQ21" i="28"/>
  <c r="BP21" i="28"/>
  <c r="BO21" i="28"/>
  <c r="BN21" i="28"/>
  <c r="D21" i="28"/>
  <c r="C21" i="28"/>
  <c r="B21" i="28"/>
  <c r="CA20" i="28"/>
  <c r="BZ20" i="28"/>
  <c r="BY20" i="28"/>
  <c r="BX20" i="28"/>
  <c r="BW20" i="28"/>
  <c r="BV20" i="28"/>
  <c r="BU20" i="28"/>
  <c r="BT20" i="28"/>
  <c r="BS20" i="28"/>
  <c r="BR20" i="28"/>
  <c r="BQ20" i="28"/>
  <c r="BP20" i="28"/>
  <c r="BO20" i="28"/>
  <c r="BN20" i="28"/>
  <c r="D20" i="28"/>
  <c r="C20" i="28"/>
  <c r="B20" i="28"/>
  <c r="CA19" i="28"/>
  <c r="BZ19" i="28"/>
  <c r="BY19" i="28"/>
  <c r="BX19" i="28"/>
  <c r="BW19" i="28"/>
  <c r="BV19" i="28"/>
  <c r="BU19" i="28"/>
  <c r="BT19" i="28"/>
  <c r="BS19" i="28"/>
  <c r="BR19" i="28"/>
  <c r="BQ19" i="28"/>
  <c r="BP19" i="28"/>
  <c r="BO19" i="28"/>
  <c r="BN19" i="28"/>
  <c r="D19" i="28"/>
  <c r="C19" i="28"/>
  <c r="B19" i="28"/>
  <c r="CA18" i="28"/>
  <c r="BZ18" i="28"/>
  <c r="BY18" i="28"/>
  <c r="BX18" i="28"/>
  <c r="BW18" i="28"/>
  <c r="BV18" i="28"/>
  <c r="BU18" i="28"/>
  <c r="BT18" i="28"/>
  <c r="BS18" i="28"/>
  <c r="BR18" i="28"/>
  <c r="BQ18" i="28"/>
  <c r="BP18" i="28"/>
  <c r="BO18" i="28"/>
  <c r="BN18" i="28"/>
  <c r="D18" i="28"/>
  <c r="C18" i="28"/>
  <c r="B18" i="28"/>
  <c r="CA17" i="28"/>
  <c r="BZ17" i="28"/>
  <c r="BY17" i="28"/>
  <c r="BX17" i="28"/>
  <c r="BW17" i="28"/>
  <c r="BV17" i="28"/>
  <c r="BU17" i="28"/>
  <c r="BT17" i="28"/>
  <c r="BS17" i="28"/>
  <c r="BR17" i="28"/>
  <c r="BQ17" i="28"/>
  <c r="BP17" i="28"/>
  <c r="BO17" i="28"/>
  <c r="BN17" i="28"/>
  <c r="D17" i="28"/>
  <c r="C17" i="28"/>
  <c r="B17" i="28"/>
  <c r="CA16" i="28"/>
  <c r="BZ16" i="28"/>
  <c r="BY16" i="28"/>
  <c r="BX16" i="28"/>
  <c r="BW16" i="28"/>
  <c r="BV16" i="28"/>
  <c r="BU16" i="28"/>
  <c r="BT16" i="28"/>
  <c r="BS16" i="28"/>
  <c r="BR16" i="28"/>
  <c r="BQ16" i="28"/>
  <c r="BP16" i="28"/>
  <c r="BO16" i="28"/>
  <c r="BN16" i="28"/>
  <c r="D16" i="28"/>
  <c r="C16" i="28"/>
  <c r="B16" i="28"/>
  <c r="CA15" i="28"/>
  <c r="BZ15" i="28"/>
  <c r="BY15" i="28"/>
  <c r="BX15" i="28"/>
  <c r="BW15" i="28"/>
  <c r="BV15" i="28"/>
  <c r="BU15" i="28"/>
  <c r="BT15" i="28"/>
  <c r="BS15" i="28"/>
  <c r="BR15" i="28"/>
  <c r="BQ15" i="28"/>
  <c r="BP15" i="28"/>
  <c r="BO15" i="28"/>
  <c r="BN15" i="28"/>
  <c r="D15" i="28"/>
  <c r="C15" i="28"/>
  <c r="B15" i="28"/>
  <c r="CA14" i="28"/>
  <c r="BZ14" i="28"/>
  <c r="BY14" i="28"/>
  <c r="BX14" i="28"/>
  <c r="BW14" i="28"/>
  <c r="BV14" i="28"/>
  <c r="BU14" i="28"/>
  <c r="BT14" i="28"/>
  <c r="BS14" i="28"/>
  <c r="BR14" i="28"/>
  <c r="BQ14" i="28"/>
  <c r="BP14" i="28"/>
  <c r="BO14" i="28"/>
  <c r="BN14" i="28"/>
  <c r="D14" i="28"/>
  <c r="C14" i="28"/>
  <c r="B14" i="28"/>
  <c r="CA13" i="28"/>
  <c r="BZ13" i="28"/>
  <c r="BY13" i="28"/>
  <c r="BX13" i="28"/>
  <c r="BW13" i="28"/>
  <c r="BV13" i="28"/>
  <c r="BU13" i="28"/>
  <c r="BT13" i="28"/>
  <c r="BS13" i="28"/>
  <c r="BR13" i="28"/>
  <c r="BQ13" i="28"/>
  <c r="BP13" i="28"/>
  <c r="BO13" i="28"/>
  <c r="BN13" i="28"/>
  <c r="D13" i="28"/>
  <c r="C13" i="28"/>
  <c r="B13" i="28"/>
  <c r="CA12" i="28"/>
  <c r="BZ12" i="28"/>
  <c r="BY12" i="28"/>
  <c r="BX12" i="28"/>
  <c r="BW12" i="28"/>
  <c r="BV12" i="28"/>
  <c r="BU12" i="28"/>
  <c r="BT12" i="28"/>
  <c r="BS12" i="28"/>
  <c r="BR12" i="28"/>
  <c r="BQ12" i="28"/>
  <c r="BP12" i="28"/>
  <c r="BO12" i="28"/>
  <c r="BN12" i="28"/>
  <c r="D12" i="28"/>
  <c r="C12" i="28"/>
  <c r="B12" i="28"/>
  <c r="CA11" i="28"/>
  <c r="BZ11" i="28"/>
  <c r="BY11" i="28"/>
  <c r="BX11" i="28"/>
  <c r="BW11" i="28"/>
  <c r="BV11" i="28"/>
  <c r="BU11" i="28"/>
  <c r="BT11" i="28"/>
  <c r="BS11" i="28"/>
  <c r="BR11" i="28"/>
  <c r="BQ11" i="28"/>
  <c r="BP11" i="28"/>
  <c r="BO11" i="28"/>
  <c r="BN11" i="28"/>
  <c r="D11" i="28"/>
  <c r="C11" i="28"/>
  <c r="B11" i="28"/>
  <c r="CA10" i="28"/>
  <c r="BZ10" i="28"/>
  <c r="BY10" i="28"/>
  <c r="BX10" i="28"/>
  <c r="BW10" i="28"/>
  <c r="BV10" i="28"/>
  <c r="BU10" i="28"/>
  <c r="BT10" i="28"/>
  <c r="BS10" i="28"/>
  <c r="BR10" i="28"/>
  <c r="BQ10" i="28"/>
  <c r="BP10" i="28"/>
  <c r="BO10" i="28"/>
  <c r="BN10" i="28"/>
  <c r="D10" i="28"/>
  <c r="C10" i="28"/>
  <c r="B10" i="28"/>
  <c r="CA9" i="28"/>
  <c r="BZ9" i="28"/>
  <c r="BY9" i="28"/>
  <c r="BX9" i="28"/>
  <c r="BW9" i="28"/>
  <c r="BV9" i="28"/>
  <c r="BU9" i="28"/>
  <c r="BT9" i="28"/>
  <c r="BS9" i="28"/>
  <c r="BR9" i="28"/>
  <c r="BQ9" i="28"/>
  <c r="BP9" i="28"/>
  <c r="BO9" i="28"/>
  <c r="BN9" i="28"/>
  <c r="D9" i="28"/>
  <c r="C9" i="28"/>
  <c r="B9" i="28"/>
  <c r="CA8" i="28"/>
  <c r="BZ8" i="28"/>
  <c r="BY8" i="28"/>
  <c r="BX8" i="28"/>
  <c r="BW8" i="28"/>
  <c r="BV8" i="28"/>
  <c r="BU8" i="28"/>
  <c r="BT8" i="28"/>
  <c r="BS8" i="28"/>
  <c r="BR8" i="28"/>
  <c r="BQ8" i="28"/>
  <c r="BP8" i="28"/>
  <c r="BO8" i="28"/>
  <c r="BN8" i="28"/>
  <c r="D8" i="28"/>
  <c r="C8" i="28"/>
  <c r="B8" i="28"/>
  <c r="CA7" i="28"/>
  <c r="BZ7" i="28"/>
  <c r="BY7" i="28"/>
  <c r="BX7" i="28"/>
  <c r="BW7" i="28"/>
  <c r="BV7" i="28"/>
  <c r="BU7" i="28"/>
  <c r="BT7" i="28"/>
  <c r="BS7" i="28"/>
  <c r="BR7" i="28"/>
  <c r="BQ7" i="28"/>
  <c r="BP7" i="28"/>
  <c r="BO7" i="28"/>
  <c r="BN7" i="28"/>
  <c r="D7" i="28"/>
  <c r="C7" i="28"/>
  <c r="B7" i="28"/>
  <c r="CA6" i="28"/>
  <c r="BZ6" i="28"/>
  <c r="BY6" i="28"/>
  <c r="BX6" i="28"/>
  <c r="BW6" i="28"/>
  <c r="BV6" i="28"/>
  <c r="BU6" i="28"/>
  <c r="BT6" i="28"/>
  <c r="BS6" i="28"/>
  <c r="BR6" i="28"/>
  <c r="BQ6" i="28"/>
  <c r="BP6" i="28"/>
  <c r="BO6" i="28"/>
  <c r="BN6" i="28"/>
  <c r="D6" i="28"/>
  <c r="C6" i="28"/>
  <c r="B6" i="28"/>
  <c r="CA5" i="28"/>
  <c r="BZ5" i="28"/>
  <c r="BY5" i="28"/>
  <c r="BX5" i="28"/>
  <c r="BW5" i="28"/>
  <c r="BV5" i="28"/>
  <c r="BU5" i="28"/>
  <c r="BT5" i="28"/>
  <c r="BS5" i="28"/>
  <c r="BR5" i="28"/>
  <c r="BQ5" i="28"/>
  <c r="BP5" i="28"/>
  <c r="BO5" i="28"/>
  <c r="BN5" i="28"/>
  <c r="D5" i="28"/>
  <c r="C5" i="28"/>
  <c r="B5" i="28"/>
  <c r="CA4" i="28"/>
  <c r="BZ4" i="28"/>
  <c r="BY4" i="28"/>
  <c r="BX4" i="28"/>
  <c r="BW4" i="28"/>
  <c r="BV4" i="28"/>
  <c r="BU4" i="28"/>
  <c r="BT4" i="28"/>
  <c r="BS4" i="28"/>
  <c r="BR4" i="28"/>
  <c r="BQ4" i="28"/>
  <c r="BP4" i="28"/>
  <c r="BO4" i="28"/>
  <c r="BN4" i="28"/>
  <c r="D4" i="28"/>
  <c r="C4" i="28"/>
  <c r="B4" i="28"/>
  <c r="CA3" i="28"/>
  <c r="BZ3" i="28"/>
  <c r="BY3" i="28"/>
  <c r="BX3" i="28"/>
  <c r="BW3" i="28"/>
  <c r="BV3" i="28"/>
  <c r="BU3" i="28"/>
  <c r="BT3" i="28"/>
  <c r="BS3" i="28"/>
  <c r="BR3" i="28"/>
  <c r="BQ3" i="28"/>
  <c r="BP3" i="28"/>
  <c r="BO3" i="28"/>
  <c r="BN3" i="28"/>
  <c r="AZ3" i="28"/>
  <c r="AY3" i="28"/>
  <c r="AX3" i="28"/>
  <c r="AV3" i="28"/>
  <c r="AU3" i="28"/>
  <c r="AT3" i="28"/>
  <c r="AR3" i="28"/>
  <c r="AQ3" i="28"/>
  <c r="AP3" i="28"/>
  <c r="AN3" i="28"/>
  <c r="AM3" i="28"/>
  <c r="AL3" i="28"/>
  <c r="AJ3" i="28"/>
  <c r="AI3" i="28"/>
  <c r="AH3" i="28"/>
  <c r="AF3" i="28"/>
  <c r="AE3" i="28"/>
  <c r="AD3" i="28"/>
  <c r="AB3" i="28"/>
  <c r="AA3" i="28"/>
  <c r="Z3" i="28"/>
  <c r="X3" i="28"/>
  <c r="W3" i="28"/>
  <c r="V3" i="28"/>
  <c r="T3" i="28"/>
  <c r="S3" i="28"/>
  <c r="R3" i="28"/>
  <c r="P3" i="28"/>
  <c r="O3" i="28"/>
  <c r="N3" i="28"/>
  <c r="L3" i="28"/>
  <c r="K3" i="28"/>
  <c r="J3" i="28"/>
  <c r="H3" i="28"/>
  <c r="G3" i="28"/>
  <c r="F3" i="28"/>
  <c r="D3" i="28"/>
  <c r="C3" i="28"/>
  <c r="B3" i="28"/>
  <c r="CA30" i="27"/>
  <c r="BZ30" i="27"/>
  <c r="BY30" i="27"/>
  <c r="BX30" i="27"/>
  <c r="BW30" i="27"/>
  <c r="BV30" i="27"/>
  <c r="BU30" i="27"/>
  <c r="BT30" i="27"/>
  <c r="BS30" i="27"/>
  <c r="BR30" i="27"/>
  <c r="BQ30" i="27"/>
  <c r="BP30" i="27"/>
  <c r="BO30" i="27"/>
  <c r="BN30" i="27"/>
  <c r="BA30" i="27"/>
  <c r="AZ30" i="27"/>
  <c r="AY30" i="27"/>
  <c r="AX30" i="27"/>
  <c r="AW30" i="27"/>
  <c r="AV30" i="27"/>
  <c r="BD30" i="27" s="1"/>
  <c r="AU30" i="27"/>
  <c r="AT30" i="27"/>
  <c r="AS30" i="27"/>
  <c r="AR30" i="27"/>
  <c r="AQ30" i="27"/>
  <c r="AP30" i="27"/>
  <c r="AO30" i="27"/>
  <c r="AN30" i="27"/>
  <c r="AM30" i="27"/>
  <c r="AL30" i="27"/>
  <c r="AK30" i="27"/>
  <c r="AJ30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CA28" i="27"/>
  <c r="BZ28" i="27"/>
  <c r="BY28" i="27"/>
  <c r="BX28" i="27"/>
  <c r="BW28" i="27"/>
  <c r="BV28" i="27"/>
  <c r="BU28" i="27"/>
  <c r="BT28" i="27"/>
  <c r="BS28" i="27"/>
  <c r="BR28" i="27"/>
  <c r="BQ28" i="27"/>
  <c r="BP28" i="27"/>
  <c r="BO28" i="27"/>
  <c r="BN28" i="27"/>
  <c r="BA28" i="27"/>
  <c r="AZ28" i="27"/>
  <c r="AY28" i="27"/>
  <c r="AX28" i="27"/>
  <c r="AW28" i="27"/>
  <c r="AV28" i="27"/>
  <c r="AU28" i="27"/>
  <c r="AT28" i="27"/>
  <c r="AS28" i="27"/>
  <c r="AR28" i="27"/>
  <c r="AQ28" i="27"/>
  <c r="AP28" i="27"/>
  <c r="AO28" i="27"/>
  <c r="AN28" i="27"/>
  <c r="AM28" i="27"/>
  <c r="AL28" i="27"/>
  <c r="AK28" i="27"/>
  <c r="AJ28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CA27" i="27"/>
  <c r="BZ27" i="27"/>
  <c r="BY27" i="27"/>
  <c r="BX27" i="27"/>
  <c r="BW27" i="27"/>
  <c r="BV27" i="27"/>
  <c r="BU27" i="27"/>
  <c r="BT27" i="27"/>
  <c r="BS27" i="27"/>
  <c r="BR27" i="27"/>
  <c r="BQ27" i="27"/>
  <c r="BP27" i="27"/>
  <c r="BO27" i="27"/>
  <c r="BN27" i="27"/>
  <c r="BA27" i="27"/>
  <c r="AZ27" i="27"/>
  <c r="AY27" i="27"/>
  <c r="AX27" i="27"/>
  <c r="AW27" i="27"/>
  <c r="AV27" i="27"/>
  <c r="AU27" i="27"/>
  <c r="AT27" i="27"/>
  <c r="AS27" i="27"/>
  <c r="AR27" i="27"/>
  <c r="AQ27" i="27"/>
  <c r="AP27" i="27"/>
  <c r="AO27" i="27"/>
  <c r="AN27" i="27"/>
  <c r="AM27" i="27"/>
  <c r="AL27" i="27"/>
  <c r="AK27" i="27"/>
  <c r="AJ27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CA26" i="27"/>
  <c r="BZ26" i="27"/>
  <c r="BY26" i="27"/>
  <c r="BX26" i="27"/>
  <c r="BW26" i="27"/>
  <c r="BV26" i="27"/>
  <c r="BU26" i="27"/>
  <c r="BT26" i="27"/>
  <c r="BS26" i="27"/>
  <c r="BR26" i="27"/>
  <c r="BQ26" i="27"/>
  <c r="BP26" i="27"/>
  <c r="BO26" i="27"/>
  <c r="BN26" i="27"/>
  <c r="BA26" i="27"/>
  <c r="AZ26" i="27"/>
  <c r="AY26" i="27"/>
  <c r="AX26" i="27"/>
  <c r="AW26" i="27"/>
  <c r="AV26" i="27"/>
  <c r="AU26" i="27"/>
  <c r="AT26" i="27"/>
  <c r="AS26" i="27"/>
  <c r="AR26" i="27"/>
  <c r="AQ26" i="27"/>
  <c r="AP26" i="27"/>
  <c r="AO26" i="27"/>
  <c r="AN26" i="27"/>
  <c r="AM26" i="27"/>
  <c r="AL26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CA25" i="27"/>
  <c r="BZ25" i="27"/>
  <c r="BY25" i="27"/>
  <c r="BX25" i="27"/>
  <c r="BW25" i="27"/>
  <c r="BV25" i="27"/>
  <c r="BU25" i="27"/>
  <c r="BT25" i="27"/>
  <c r="BS25" i="27"/>
  <c r="BR25" i="27"/>
  <c r="BQ25" i="27"/>
  <c r="BP25" i="27"/>
  <c r="BO25" i="27"/>
  <c r="BN25" i="27"/>
  <c r="BA25" i="27"/>
  <c r="AZ25" i="27"/>
  <c r="AY25" i="27"/>
  <c r="AX25" i="27"/>
  <c r="AW25" i="27"/>
  <c r="AV25" i="27"/>
  <c r="AU25" i="27"/>
  <c r="AT25" i="27"/>
  <c r="AS25" i="27"/>
  <c r="AR25" i="27"/>
  <c r="AQ25" i="27"/>
  <c r="AP25" i="27"/>
  <c r="AO25" i="27"/>
  <c r="AN25" i="27"/>
  <c r="AM25" i="27"/>
  <c r="AL25" i="27"/>
  <c r="AK25" i="27"/>
  <c r="AJ25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CA24" i="27"/>
  <c r="BZ24" i="27"/>
  <c r="BY24" i="27"/>
  <c r="BX24" i="27"/>
  <c r="BW24" i="27"/>
  <c r="BV24" i="27"/>
  <c r="BU24" i="27"/>
  <c r="BT24" i="27"/>
  <c r="BS24" i="27"/>
  <c r="BR24" i="27"/>
  <c r="BQ24" i="27"/>
  <c r="BP24" i="27"/>
  <c r="BO24" i="27"/>
  <c r="BN24" i="27"/>
  <c r="BA24" i="27"/>
  <c r="AZ24" i="27"/>
  <c r="AY24" i="27"/>
  <c r="AX24" i="27"/>
  <c r="AW24" i="27"/>
  <c r="AV24" i="27"/>
  <c r="AU24" i="27"/>
  <c r="AT24" i="27"/>
  <c r="AS24" i="27"/>
  <c r="AR24" i="27"/>
  <c r="AQ24" i="27"/>
  <c r="AP24" i="27"/>
  <c r="AO24" i="27"/>
  <c r="AN24" i="27"/>
  <c r="AM24" i="27"/>
  <c r="AL24" i="27"/>
  <c r="AK24" i="27"/>
  <c r="AJ24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CA23" i="27"/>
  <c r="BZ23" i="27"/>
  <c r="BY23" i="27"/>
  <c r="BX23" i="27"/>
  <c r="BW23" i="27"/>
  <c r="BV23" i="27"/>
  <c r="BU23" i="27"/>
  <c r="BT23" i="27"/>
  <c r="BS23" i="27"/>
  <c r="BR23" i="27"/>
  <c r="BQ23" i="27"/>
  <c r="BP23" i="27"/>
  <c r="BO23" i="27"/>
  <c r="BN23" i="27"/>
  <c r="BA23" i="27"/>
  <c r="AZ23" i="27"/>
  <c r="AY23" i="27"/>
  <c r="AX23" i="27"/>
  <c r="AW23" i="27"/>
  <c r="AV23" i="27"/>
  <c r="AU23" i="27"/>
  <c r="AT23" i="27"/>
  <c r="AS23" i="27"/>
  <c r="AR23" i="27"/>
  <c r="AQ23" i="27"/>
  <c r="AP23" i="27"/>
  <c r="AO23" i="27"/>
  <c r="AN23" i="27"/>
  <c r="AM23" i="27"/>
  <c r="AL23" i="27"/>
  <c r="AK23" i="27"/>
  <c r="AJ23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CA22" i="27"/>
  <c r="BZ22" i="27"/>
  <c r="BY22" i="27"/>
  <c r="BX22" i="27"/>
  <c r="BW22" i="27"/>
  <c r="BV22" i="27"/>
  <c r="BU22" i="27"/>
  <c r="BT22" i="27"/>
  <c r="BS22" i="27"/>
  <c r="BR22" i="27"/>
  <c r="BQ22" i="27"/>
  <c r="BP22" i="27"/>
  <c r="BO22" i="27"/>
  <c r="BN22" i="27"/>
  <c r="BA22" i="27"/>
  <c r="AZ22" i="27"/>
  <c r="AY22" i="27"/>
  <c r="AX22" i="27"/>
  <c r="AW22" i="27"/>
  <c r="AV22" i="27"/>
  <c r="AU22" i="27"/>
  <c r="AT22" i="27"/>
  <c r="AS22" i="27"/>
  <c r="AR22" i="27"/>
  <c r="AQ22" i="27"/>
  <c r="AP22" i="27"/>
  <c r="AO22" i="27"/>
  <c r="AN22" i="27"/>
  <c r="AM22" i="27"/>
  <c r="AL22" i="27"/>
  <c r="AK22" i="27"/>
  <c r="AJ22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CA21" i="27"/>
  <c r="BZ21" i="27"/>
  <c r="BY21" i="27"/>
  <c r="BX21" i="27"/>
  <c r="BW21" i="27"/>
  <c r="BV21" i="27"/>
  <c r="BU21" i="27"/>
  <c r="BT21" i="27"/>
  <c r="BS21" i="27"/>
  <c r="BR21" i="27"/>
  <c r="BQ21" i="27"/>
  <c r="BP21" i="27"/>
  <c r="BO21" i="27"/>
  <c r="BN21" i="27"/>
  <c r="BA21" i="27"/>
  <c r="AZ21" i="27"/>
  <c r="AY21" i="27"/>
  <c r="AX21" i="27"/>
  <c r="AW21" i="27"/>
  <c r="AV21" i="27"/>
  <c r="AU21" i="27"/>
  <c r="AT21" i="27"/>
  <c r="AS21" i="27"/>
  <c r="AR21" i="27"/>
  <c r="AQ21" i="27"/>
  <c r="AP21" i="27"/>
  <c r="AO21" i="27"/>
  <c r="AN21" i="27"/>
  <c r="AM21" i="27"/>
  <c r="AL21" i="27"/>
  <c r="AK21" i="27"/>
  <c r="AJ21" i="27"/>
  <c r="AI21" i="27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CA20" i="27"/>
  <c r="BZ20" i="27"/>
  <c r="BY20" i="27"/>
  <c r="BX20" i="27"/>
  <c r="BW20" i="27"/>
  <c r="BV20" i="27"/>
  <c r="BU20" i="27"/>
  <c r="BT20" i="27"/>
  <c r="BS20" i="27"/>
  <c r="BR20" i="27"/>
  <c r="BQ20" i="27"/>
  <c r="BP20" i="27"/>
  <c r="BO20" i="27"/>
  <c r="BN20" i="27"/>
  <c r="BA20" i="27"/>
  <c r="AZ20" i="27"/>
  <c r="AY20" i="27"/>
  <c r="AX20" i="27"/>
  <c r="AW20" i="27"/>
  <c r="AV20" i="27"/>
  <c r="AU20" i="27"/>
  <c r="AT20" i="27"/>
  <c r="AS20" i="27"/>
  <c r="AR20" i="27"/>
  <c r="AQ20" i="27"/>
  <c r="AP20" i="27"/>
  <c r="AO20" i="27"/>
  <c r="AN20" i="27"/>
  <c r="AM20" i="27"/>
  <c r="AL20" i="27"/>
  <c r="AK20" i="27"/>
  <c r="AJ20" i="27"/>
  <c r="AI20" i="27"/>
  <c r="AH20" i="27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CA19" i="27"/>
  <c r="BZ19" i="27"/>
  <c r="BY19" i="27"/>
  <c r="BX19" i="27"/>
  <c r="BW19" i="27"/>
  <c r="BV19" i="27"/>
  <c r="BU19" i="27"/>
  <c r="BT19" i="27"/>
  <c r="BS19" i="27"/>
  <c r="BR19" i="27"/>
  <c r="BQ19" i="27"/>
  <c r="BP19" i="27"/>
  <c r="BO19" i="27"/>
  <c r="BN19" i="27"/>
  <c r="BA19" i="27"/>
  <c r="AZ19" i="27"/>
  <c r="AY19" i="27"/>
  <c r="AX19" i="27"/>
  <c r="AW19" i="27"/>
  <c r="AV19" i="27"/>
  <c r="AU19" i="27"/>
  <c r="AT19" i="27"/>
  <c r="AS19" i="27"/>
  <c r="AR19" i="27"/>
  <c r="AQ19" i="27"/>
  <c r="AP19" i="27"/>
  <c r="AO19" i="27"/>
  <c r="AN19" i="27"/>
  <c r="AM19" i="27"/>
  <c r="AL19" i="27"/>
  <c r="AK19" i="27"/>
  <c r="AJ19" i="27"/>
  <c r="AI19" i="27"/>
  <c r="AH19" i="27"/>
  <c r="AG19" i="27"/>
  <c r="AF19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CA18" i="27"/>
  <c r="BZ18" i="27"/>
  <c r="BY18" i="27"/>
  <c r="BX18" i="27"/>
  <c r="BW18" i="27"/>
  <c r="BV18" i="27"/>
  <c r="BU18" i="27"/>
  <c r="BT18" i="27"/>
  <c r="BS18" i="27"/>
  <c r="BR18" i="27"/>
  <c r="BQ18" i="27"/>
  <c r="BP18" i="27"/>
  <c r="BO18" i="27"/>
  <c r="BN18" i="27"/>
  <c r="BA18" i="27"/>
  <c r="AZ18" i="27"/>
  <c r="AY18" i="27"/>
  <c r="AX18" i="27"/>
  <c r="AW18" i="27"/>
  <c r="AV18" i="27"/>
  <c r="AU18" i="27"/>
  <c r="AT18" i="27"/>
  <c r="AS18" i="27"/>
  <c r="AR18" i="27"/>
  <c r="AQ18" i="27"/>
  <c r="AP18" i="27"/>
  <c r="AO18" i="27"/>
  <c r="AN18" i="27"/>
  <c r="AM18" i="27"/>
  <c r="AL18" i="27"/>
  <c r="AK18" i="27"/>
  <c r="AJ18" i="27"/>
  <c r="AI18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CA17" i="27"/>
  <c r="BZ17" i="27"/>
  <c r="BY17" i="27"/>
  <c r="BX17" i="27"/>
  <c r="BW17" i="27"/>
  <c r="BV17" i="27"/>
  <c r="BU17" i="27"/>
  <c r="BT17" i="27"/>
  <c r="BS17" i="27"/>
  <c r="BR17" i="27"/>
  <c r="BQ17" i="27"/>
  <c r="BP17" i="27"/>
  <c r="BO17" i="27"/>
  <c r="BN17" i="27"/>
  <c r="BA17" i="27"/>
  <c r="AZ17" i="27"/>
  <c r="AY17" i="27"/>
  <c r="AX17" i="27"/>
  <c r="AW17" i="27"/>
  <c r="AV17" i="27"/>
  <c r="AU17" i="27"/>
  <c r="AT17" i="27"/>
  <c r="AS17" i="27"/>
  <c r="AR17" i="27"/>
  <c r="AQ17" i="27"/>
  <c r="AP17" i="27"/>
  <c r="AO17" i="27"/>
  <c r="AN17" i="27"/>
  <c r="AM17" i="27"/>
  <c r="AL17" i="27"/>
  <c r="AK17" i="27"/>
  <c r="AJ17" i="27"/>
  <c r="AI17" i="27"/>
  <c r="AH17" i="27"/>
  <c r="AG17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CA16" i="27"/>
  <c r="BZ16" i="27"/>
  <c r="BY16" i="27"/>
  <c r="BX16" i="27"/>
  <c r="BW16" i="27"/>
  <c r="BV16" i="27"/>
  <c r="BU16" i="27"/>
  <c r="BT16" i="27"/>
  <c r="BS16" i="27"/>
  <c r="BR16" i="27"/>
  <c r="BQ16" i="27"/>
  <c r="BP16" i="27"/>
  <c r="BO16" i="27"/>
  <c r="BN16" i="27"/>
  <c r="BA16" i="27"/>
  <c r="AZ16" i="27"/>
  <c r="AY16" i="27"/>
  <c r="AX16" i="27"/>
  <c r="AW16" i="27"/>
  <c r="AV16" i="27"/>
  <c r="AU16" i="27"/>
  <c r="AT16" i="27"/>
  <c r="AS16" i="27"/>
  <c r="AR16" i="27"/>
  <c r="AQ16" i="27"/>
  <c r="AP16" i="27"/>
  <c r="AO16" i="27"/>
  <c r="AN16" i="27"/>
  <c r="AM16" i="27"/>
  <c r="AL16" i="27"/>
  <c r="AK16" i="27"/>
  <c r="AJ16" i="27"/>
  <c r="AI16" i="27"/>
  <c r="AH16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CA15" i="27"/>
  <c r="BZ15" i="27"/>
  <c r="BY15" i="27"/>
  <c r="BX15" i="27"/>
  <c r="BW15" i="27"/>
  <c r="BV15" i="27"/>
  <c r="BU15" i="27"/>
  <c r="BT15" i="27"/>
  <c r="BS15" i="27"/>
  <c r="BR15" i="27"/>
  <c r="BQ15" i="27"/>
  <c r="BP15" i="27"/>
  <c r="BO15" i="27"/>
  <c r="BN15" i="27"/>
  <c r="BA15" i="27"/>
  <c r="AZ15" i="27"/>
  <c r="AY15" i="27"/>
  <c r="AX15" i="27"/>
  <c r="AW15" i="27"/>
  <c r="AV15" i="27"/>
  <c r="AU15" i="27"/>
  <c r="AT15" i="27"/>
  <c r="AS15" i="27"/>
  <c r="AR15" i="27"/>
  <c r="AQ15" i="27"/>
  <c r="AP15" i="27"/>
  <c r="AO15" i="27"/>
  <c r="AN15" i="27"/>
  <c r="AM15" i="27"/>
  <c r="AL15" i="27"/>
  <c r="AK15" i="27"/>
  <c r="AJ15" i="27"/>
  <c r="AI15" i="27"/>
  <c r="AH15" i="27"/>
  <c r="AG15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CA14" i="27"/>
  <c r="BZ14" i="27"/>
  <c r="BY14" i="27"/>
  <c r="BX14" i="27"/>
  <c r="BW14" i="27"/>
  <c r="BV14" i="27"/>
  <c r="BU14" i="27"/>
  <c r="BT14" i="27"/>
  <c r="BS14" i="27"/>
  <c r="BR14" i="27"/>
  <c r="BQ14" i="27"/>
  <c r="BP14" i="27"/>
  <c r="BO14" i="27"/>
  <c r="BN14" i="27"/>
  <c r="BA14" i="27"/>
  <c r="AZ14" i="27"/>
  <c r="AY14" i="27"/>
  <c r="AX14" i="27"/>
  <c r="AW14" i="27"/>
  <c r="AV14" i="27"/>
  <c r="AU14" i="27"/>
  <c r="AT14" i="27"/>
  <c r="AS14" i="27"/>
  <c r="AR14" i="27"/>
  <c r="AQ14" i="27"/>
  <c r="AP14" i="27"/>
  <c r="AO14" i="27"/>
  <c r="AN14" i="27"/>
  <c r="AM14" i="27"/>
  <c r="AL14" i="27"/>
  <c r="AK14" i="27"/>
  <c r="AJ14" i="27"/>
  <c r="AI14" i="27"/>
  <c r="AH14" i="27"/>
  <c r="AG14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CA13" i="27"/>
  <c r="BZ13" i="27"/>
  <c r="BY13" i="27"/>
  <c r="BX13" i="27"/>
  <c r="BW13" i="27"/>
  <c r="BV13" i="27"/>
  <c r="BU13" i="27"/>
  <c r="BT13" i="27"/>
  <c r="BS13" i="27"/>
  <c r="BR13" i="27"/>
  <c r="BQ13" i="27"/>
  <c r="BP13" i="27"/>
  <c r="BO13" i="27"/>
  <c r="BN13" i="27"/>
  <c r="BA13" i="27"/>
  <c r="AZ13" i="27"/>
  <c r="AY13" i="27"/>
  <c r="AX13" i="27"/>
  <c r="AW13" i="27"/>
  <c r="AV13" i="27"/>
  <c r="AU13" i="27"/>
  <c r="AT13" i="27"/>
  <c r="AS13" i="27"/>
  <c r="AR13" i="27"/>
  <c r="AQ13" i="27"/>
  <c r="AP13" i="27"/>
  <c r="AO13" i="27"/>
  <c r="AN13" i="27"/>
  <c r="AM13" i="27"/>
  <c r="AL13" i="27"/>
  <c r="AK13" i="27"/>
  <c r="AJ13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CA12" i="27"/>
  <c r="BZ12" i="27"/>
  <c r="BY12" i="27"/>
  <c r="BX12" i="27"/>
  <c r="BW12" i="27"/>
  <c r="BV12" i="27"/>
  <c r="BU12" i="27"/>
  <c r="BT12" i="27"/>
  <c r="BS12" i="27"/>
  <c r="BR12" i="27"/>
  <c r="BQ12" i="27"/>
  <c r="BP12" i="27"/>
  <c r="BO12" i="27"/>
  <c r="BN12" i="27"/>
  <c r="BA12" i="27"/>
  <c r="AZ12" i="27"/>
  <c r="AY12" i="27"/>
  <c r="AX12" i="27"/>
  <c r="AW12" i="27"/>
  <c r="AV12" i="27"/>
  <c r="AU12" i="27"/>
  <c r="AT12" i="27"/>
  <c r="AS12" i="27"/>
  <c r="AR12" i="27"/>
  <c r="AQ12" i="27"/>
  <c r="AP12" i="27"/>
  <c r="AO12" i="27"/>
  <c r="AN12" i="27"/>
  <c r="AM12" i="27"/>
  <c r="AL12" i="27"/>
  <c r="AK12" i="27"/>
  <c r="AJ12" i="27"/>
  <c r="AI12" i="27"/>
  <c r="AH12" i="27"/>
  <c r="AG12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CA11" i="27"/>
  <c r="BZ11" i="27"/>
  <c r="BY11" i="27"/>
  <c r="BX11" i="27"/>
  <c r="BW11" i="27"/>
  <c r="BV11" i="27"/>
  <c r="BU11" i="27"/>
  <c r="BT11" i="27"/>
  <c r="BS11" i="27"/>
  <c r="BR11" i="27"/>
  <c r="BQ11" i="27"/>
  <c r="BP11" i="27"/>
  <c r="BO11" i="27"/>
  <c r="BN11" i="27"/>
  <c r="BA11" i="27"/>
  <c r="AZ11" i="27"/>
  <c r="AY11" i="27"/>
  <c r="AX11" i="27"/>
  <c r="AW11" i="27"/>
  <c r="AV11" i="27"/>
  <c r="AU11" i="27"/>
  <c r="AT11" i="27"/>
  <c r="AS11" i="27"/>
  <c r="AR11" i="27"/>
  <c r="AQ11" i="27"/>
  <c r="AP11" i="27"/>
  <c r="AO11" i="27"/>
  <c r="AN11" i="27"/>
  <c r="AM11" i="27"/>
  <c r="AL11" i="27"/>
  <c r="AK11" i="27"/>
  <c r="AJ11" i="27"/>
  <c r="AI11" i="27"/>
  <c r="AH11" i="27"/>
  <c r="AG11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CA10" i="27"/>
  <c r="BZ10" i="27"/>
  <c r="BY10" i="27"/>
  <c r="BX10" i="27"/>
  <c r="BW10" i="27"/>
  <c r="BV10" i="27"/>
  <c r="BU10" i="27"/>
  <c r="BT10" i="27"/>
  <c r="BS10" i="27"/>
  <c r="BR10" i="27"/>
  <c r="BQ10" i="27"/>
  <c r="BP10" i="27"/>
  <c r="BO10" i="27"/>
  <c r="BN10" i="27"/>
  <c r="BA10" i="27"/>
  <c r="AZ10" i="27"/>
  <c r="AY10" i="27"/>
  <c r="AX10" i="27"/>
  <c r="AW10" i="27"/>
  <c r="AV10" i="27"/>
  <c r="AU10" i="27"/>
  <c r="AT10" i="27"/>
  <c r="AS10" i="27"/>
  <c r="AR10" i="27"/>
  <c r="AQ10" i="27"/>
  <c r="AP10" i="27"/>
  <c r="AO10" i="27"/>
  <c r="AN10" i="27"/>
  <c r="AM10" i="27"/>
  <c r="AL10" i="27"/>
  <c r="AK10" i="27"/>
  <c r="AJ10" i="27"/>
  <c r="AI10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CA9" i="27"/>
  <c r="BZ9" i="27"/>
  <c r="BY9" i="27"/>
  <c r="BX9" i="27"/>
  <c r="BW9" i="27"/>
  <c r="BV9" i="27"/>
  <c r="BU9" i="27"/>
  <c r="BT9" i="27"/>
  <c r="BS9" i="27"/>
  <c r="BR9" i="27"/>
  <c r="BQ9" i="27"/>
  <c r="BP9" i="27"/>
  <c r="BO9" i="27"/>
  <c r="BN9" i="27"/>
  <c r="BA9" i="27"/>
  <c r="AZ9" i="27"/>
  <c r="AY9" i="27"/>
  <c r="AX9" i="27"/>
  <c r="AW9" i="27"/>
  <c r="AV9" i="27"/>
  <c r="AU9" i="27"/>
  <c r="AT9" i="27"/>
  <c r="AS9" i="27"/>
  <c r="AR9" i="27"/>
  <c r="AQ9" i="27"/>
  <c r="AP9" i="27"/>
  <c r="AO9" i="27"/>
  <c r="AN9" i="27"/>
  <c r="AM9" i="27"/>
  <c r="AL9" i="27"/>
  <c r="AK9" i="27"/>
  <c r="AJ9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CA8" i="27"/>
  <c r="BZ8" i="27"/>
  <c r="BY8" i="27"/>
  <c r="BX8" i="27"/>
  <c r="BW8" i="27"/>
  <c r="BV8" i="27"/>
  <c r="BU8" i="27"/>
  <c r="BT8" i="27"/>
  <c r="BS8" i="27"/>
  <c r="BR8" i="27"/>
  <c r="BQ8" i="27"/>
  <c r="BP8" i="27"/>
  <c r="BO8" i="27"/>
  <c r="BN8" i="27"/>
  <c r="BA8" i="27"/>
  <c r="AZ8" i="27"/>
  <c r="AY8" i="27"/>
  <c r="AX8" i="27"/>
  <c r="AW8" i="27"/>
  <c r="AV8" i="27"/>
  <c r="AU8" i="27"/>
  <c r="AT8" i="27"/>
  <c r="AS8" i="27"/>
  <c r="AR8" i="27"/>
  <c r="AQ8" i="27"/>
  <c r="AP8" i="27"/>
  <c r="AO8" i="27"/>
  <c r="AN8" i="27"/>
  <c r="AM8" i="27"/>
  <c r="AL8" i="27"/>
  <c r="AK8" i="27"/>
  <c r="AJ8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CA7" i="27"/>
  <c r="BZ7" i="27"/>
  <c r="BY7" i="27"/>
  <c r="BX7" i="27"/>
  <c r="BW7" i="27"/>
  <c r="BV7" i="27"/>
  <c r="BU7" i="27"/>
  <c r="BT7" i="27"/>
  <c r="BS7" i="27"/>
  <c r="BR7" i="27"/>
  <c r="BQ7" i="27"/>
  <c r="BP7" i="27"/>
  <c r="BO7" i="27"/>
  <c r="BN7" i="27"/>
  <c r="BA7" i="27"/>
  <c r="AZ7" i="27"/>
  <c r="AY7" i="27"/>
  <c r="AX7" i="27"/>
  <c r="AW7" i="27"/>
  <c r="AV7" i="27"/>
  <c r="AU7" i="27"/>
  <c r="AT7" i="27"/>
  <c r="AS7" i="27"/>
  <c r="AR7" i="27"/>
  <c r="AQ7" i="27"/>
  <c r="AP7" i="27"/>
  <c r="AO7" i="27"/>
  <c r="AN7" i="27"/>
  <c r="AM7" i="27"/>
  <c r="AL7" i="27"/>
  <c r="AK7" i="27"/>
  <c r="AJ7" i="27"/>
  <c r="AI7" i="27"/>
  <c r="AH7" i="27"/>
  <c r="AG7" i="27"/>
  <c r="AF7" i="27"/>
  <c r="AE7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CA6" i="27"/>
  <c r="BZ6" i="27"/>
  <c r="BY6" i="27"/>
  <c r="BX6" i="27"/>
  <c r="BW6" i="27"/>
  <c r="BV6" i="27"/>
  <c r="BU6" i="27"/>
  <c r="BT6" i="27"/>
  <c r="BS6" i="27"/>
  <c r="BR6" i="27"/>
  <c r="BQ6" i="27"/>
  <c r="BP6" i="27"/>
  <c r="BO6" i="27"/>
  <c r="BN6" i="27"/>
  <c r="BA6" i="27"/>
  <c r="AZ6" i="27"/>
  <c r="AY6" i="27"/>
  <c r="AX6" i="27"/>
  <c r="AW6" i="27"/>
  <c r="AV6" i="27"/>
  <c r="AU6" i="27"/>
  <c r="AT6" i="27"/>
  <c r="AS6" i="27"/>
  <c r="AR6" i="27"/>
  <c r="AQ6" i="27"/>
  <c r="AP6" i="27"/>
  <c r="AO6" i="27"/>
  <c r="AN6" i="27"/>
  <c r="AM6" i="27"/>
  <c r="AL6" i="27"/>
  <c r="AK6" i="27"/>
  <c r="AJ6" i="27"/>
  <c r="AI6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CA5" i="27"/>
  <c r="BZ5" i="27"/>
  <c r="BY5" i="27"/>
  <c r="BX5" i="27"/>
  <c r="BW5" i="27"/>
  <c r="BV5" i="27"/>
  <c r="BU5" i="27"/>
  <c r="BT5" i="27"/>
  <c r="BS5" i="27"/>
  <c r="BR5" i="27"/>
  <c r="BQ5" i="27"/>
  <c r="BP5" i="27"/>
  <c r="BO5" i="27"/>
  <c r="BN5" i="27"/>
  <c r="BA5" i="27"/>
  <c r="AZ5" i="27"/>
  <c r="AY5" i="27"/>
  <c r="AX5" i="27"/>
  <c r="AW5" i="27"/>
  <c r="AV5" i="27"/>
  <c r="AU5" i="27"/>
  <c r="AT5" i="27"/>
  <c r="AS5" i="27"/>
  <c r="AR5" i="27"/>
  <c r="AQ5" i="27"/>
  <c r="AP5" i="27"/>
  <c r="AO5" i="27"/>
  <c r="AN5" i="27"/>
  <c r="AM5" i="27"/>
  <c r="AL5" i="27"/>
  <c r="AK5" i="27"/>
  <c r="AJ5" i="27"/>
  <c r="AI5" i="27"/>
  <c r="AH5" i="27"/>
  <c r="AG5" i="27"/>
  <c r="AF5" i="27"/>
  <c r="AE5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CA4" i="27"/>
  <c r="BZ4" i="27"/>
  <c r="BY4" i="27"/>
  <c r="BX4" i="27"/>
  <c r="BW4" i="27"/>
  <c r="BV4" i="27"/>
  <c r="BU4" i="27"/>
  <c r="BT4" i="27"/>
  <c r="BS4" i="27"/>
  <c r="BR4" i="27"/>
  <c r="BQ4" i="27"/>
  <c r="BP4" i="27"/>
  <c r="BO4" i="27"/>
  <c r="BN4" i="27"/>
  <c r="BA4" i="27"/>
  <c r="AZ4" i="27"/>
  <c r="AY4" i="27"/>
  <c r="AX4" i="27"/>
  <c r="AW4" i="27"/>
  <c r="BE4" i="27" s="1"/>
  <c r="AV4" i="27"/>
  <c r="BD4" i="27" s="1"/>
  <c r="AU4" i="27"/>
  <c r="BC4" i="27" s="1"/>
  <c r="AT4" i="27"/>
  <c r="BB4" i="27" s="1"/>
  <c r="AS4" i="27"/>
  <c r="AR4" i="27"/>
  <c r="AQ4" i="27"/>
  <c r="AP4" i="27"/>
  <c r="AO4" i="27"/>
  <c r="AN4" i="27"/>
  <c r="AM4" i="27"/>
  <c r="AL4" i="27"/>
  <c r="AK4" i="27"/>
  <c r="AJ4" i="27"/>
  <c r="AI4" i="27"/>
  <c r="AH4" i="27"/>
  <c r="AG4" i="27"/>
  <c r="AF4" i="27"/>
  <c r="AE4" i="27"/>
  <c r="AD4" i="27"/>
  <c r="AC4" i="27"/>
  <c r="AB4" i="27"/>
  <c r="AA4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CA3" i="27"/>
  <c r="BZ3" i="27"/>
  <c r="BY3" i="27"/>
  <c r="BX3" i="27"/>
  <c r="BW3" i="27"/>
  <c r="BV3" i="27"/>
  <c r="BU3" i="27"/>
  <c r="BT3" i="27"/>
  <c r="BS3" i="27"/>
  <c r="BR3" i="27"/>
  <c r="BQ3" i="27"/>
  <c r="BP3" i="27"/>
  <c r="BO3" i="27"/>
  <c r="BN3" i="27"/>
  <c r="BA3" i="27"/>
  <c r="AZ3" i="27"/>
  <c r="AY3" i="27"/>
  <c r="AX3" i="27"/>
  <c r="AW3" i="27"/>
  <c r="AV3" i="27"/>
  <c r="AU3" i="27"/>
  <c r="AT3" i="27"/>
  <c r="AS3" i="27"/>
  <c r="AR3" i="27"/>
  <c r="AQ3" i="27"/>
  <c r="AP3" i="27"/>
  <c r="AO3" i="27"/>
  <c r="AN3" i="27"/>
  <c r="AM3" i="27"/>
  <c r="AL3" i="27"/>
  <c r="AK3" i="27"/>
  <c r="AJ3" i="27"/>
  <c r="AI3" i="27"/>
  <c r="AH3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CA30" i="26"/>
  <c r="BZ30" i="26"/>
  <c r="BY30" i="26"/>
  <c r="BX30" i="26"/>
  <c r="BW30" i="26"/>
  <c r="BV30" i="26"/>
  <c r="BU30" i="26"/>
  <c r="BT30" i="26"/>
  <c r="BS30" i="26"/>
  <c r="BR30" i="26"/>
  <c r="BQ30" i="26"/>
  <c r="BP30" i="26"/>
  <c r="BO30" i="26"/>
  <c r="BN30" i="26"/>
  <c r="BA30" i="26"/>
  <c r="AZ30" i="26"/>
  <c r="AY30" i="26"/>
  <c r="AX30" i="26"/>
  <c r="AW30" i="26"/>
  <c r="AV30" i="26"/>
  <c r="BD30" i="26" s="1"/>
  <c r="AU30" i="26"/>
  <c r="AT30" i="26"/>
  <c r="AS30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CA28" i="26"/>
  <c r="BZ28" i="26"/>
  <c r="BY28" i="26"/>
  <c r="BX28" i="26"/>
  <c r="BW28" i="26"/>
  <c r="BV28" i="26"/>
  <c r="BU28" i="26"/>
  <c r="BT28" i="26"/>
  <c r="BS28" i="26"/>
  <c r="BR28" i="26"/>
  <c r="BQ28" i="26"/>
  <c r="BP28" i="26"/>
  <c r="BO28" i="26"/>
  <c r="BN28" i="26"/>
  <c r="BA28" i="26"/>
  <c r="AZ28" i="26"/>
  <c r="AY28" i="26"/>
  <c r="AX28" i="26"/>
  <c r="AW28" i="26"/>
  <c r="AV28" i="26"/>
  <c r="AU28" i="26"/>
  <c r="AT28" i="26"/>
  <c r="AS28" i="26"/>
  <c r="AR28" i="26"/>
  <c r="AQ28" i="26"/>
  <c r="AP28" i="26"/>
  <c r="AO28" i="26"/>
  <c r="AN28" i="26"/>
  <c r="AM28" i="26"/>
  <c r="AL28" i="26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CA27" i="26"/>
  <c r="BZ27" i="26"/>
  <c r="BY27" i="26"/>
  <c r="BX27" i="26"/>
  <c r="BW27" i="26"/>
  <c r="BV27" i="26"/>
  <c r="BU27" i="26"/>
  <c r="BT27" i="26"/>
  <c r="BS27" i="26"/>
  <c r="BR27" i="26"/>
  <c r="BQ27" i="26"/>
  <c r="BP27" i="26"/>
  <c r="BO27" i="26"/>
  <c r="BN27" i="26"/>
  <c r="BA27" i="26"/>
  <c r="AZ27" i="26"/>
  <c r="AY27" i="26"/>
  <c r="AX27" i="26"/>
  <c r="AW27" i="26"/>
  <c r="AV27" i="26"/>
  <c r="AU27" i="26"/>
  <c r="AT27" i="26"/>
  <c r="AS27" i="26"/>
  <c r="AR27" i="26"/>
  <c r="AQ27" i="26"/>
  <c r="AP27" i="26"/>
  <c r="AO27" i="26"/>
  <c r="AN27" i="26"/>
  <c r="AM27" i="26"/>
  <c r="AL27" i="26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CA26" i="26"/>
  <c r="BZ26" i="26"/>
  <c r="BY26" i="26"/>
  <c r="BX26" i="26"/>
  <c r="BW26" i="26"/>
  <c r="BV26" i="26"/>
  <c r="BU26" i="26"/>
  <c r="BT26" i="26"/>
  <c r="BS26" i="26"/>
  <c r="BR26" i="26"/>
  <c r="BQ26" i="26"/>
  <c r="BP26" i="26"/>
  <c r="BO26" i="26"/>
  <c r="BN26" i="26"/>
  <c r="BA26" i="26"/>
  <c r="AZ26" i="26"/>
  <c r="AY26" i="26"/>
  <c r="AX26" i="26"/>
  <c r="AW26" i="26"/>
  <c r="AV26" i="26"/>
  <c r="AU26" i="26"/>
  <c r="AT26" i="26"/>
  <c r="AS26" i="26"/>
  <c r="AR26" i="26"/>
  <c r="AQ26" i="26"/>
  <c r="AP26" i="26"/>
  <c r="AO26" i="26"/>
  <c r="AN26" i="26"/>
  <c r="AM26" i="26"/>
  <c r="AL26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CA25" i="26"/>
  <c r="BZ25" i="26"/>
  <c r="BY25" i="26"/>
  <c r="BX25" i="26"/>
  <c r="BW25" i="26"/>
  <c r="BV25" i="26"/>
  <c r="BU25" i="26"/>
  <c r="BT25" i="26"/>
  <c r="BS25" i="26"/>
  <c r="BR25" i="26"/>
  <c r="BQ25" i="26"/>
  <c r="BP25" i="26"/>
  <c r="BO25" i="26"/>
  <c r="BN25" i="26"/>
  <c r="BA25" i="26"/>
  <c r="AZ25" i="26"/>
  <c r="AY25" i="26"/>
  <c r="AX25" i="26"/>
  <c r="AW25" i="26"/>
  <c r="AV25" i="26"/>
  <c r="AU25" i="26"/>
  <c r="AT25" i="26"/>
  <c r="AS25" i="26"/>
  <c r="AR25" i="26"/>
  <c r="AQ25" i="26"/>
  <c r="AP25" i="26"/>
  <c r="AO25" i="26"/>
  <c r="AN25" i="26"/>
  <c r="AM25" i="26"/>
  <c r="AL25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CA24" i="26"/>
  <c r="BZ24" i="26"/>
  <c r="BY24" i="26"/>
  <c r="BX24" i="26"/>
  <c r="BW24" i="26"/>
  <c r="BV24" i="26"/>
  <c r="BU24" i="26"/>
  <c r="BT24" i="26"/>
  <c r="BS24" i="26"/>
  <c r="BR24" i="26"/>
  <c r="BQ24" i="26"/>
  <c r="BP24" i="26"/>
  <c r="BO24" i="26"/>
  <c r="BN24" i="26"/>
  <c r="BA24" i="26"/>
  <c r="AZ24" i="26"/>
  <c r="AY24" i="26"/>
  <c r="AX24" i="26"/>
  <c r="AW24" i="26"/>
  <c r="AV24" i="26"/>
  <c r="AU24" i="26"/>
  <c r="AT24" i="26"/>
  <c r="AS24" i="26"/>
  <c r="AR24" i="26"/>
  <c r="AQ24" i="26"/>
  <c r="AP24" i="26"/>
  <c r="AO24" i="26"/>
  <c r="AN24" i="26"/>
  <c r="AM24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CA23" i="26"/>
  <c r="BZ23" i="26"/>
  <c r="BY23" i="26"/>
  <c r="BX23" i="26"/>
  <c r="BW23" i="26"/>
  <c r="BV23" i="26"/>
  <c r="BU23" i="26"/>
  <c r="BT23" i="26"/>
  <c r="BS23" i="26"/>
  <c r="BR23" i="26"/>
  <c r="BQ23" i="26"/>
  <c r="BP23" i="26"/>
  <c r="BO23" i="26"/>
  <c r="BN23" i="26"/>
  <c r="BA23" i="26"/>
  <c r="AZ23" i="26"/>
  <c r="AY23" i="26"/>
  <c r="AX23" i="26"/>
  <c r="AW23" i="26"/>
  <c r="AV23" i="26"/>
  <c r="AU23" i="26"/>
  <c r="AT23" i="26"/>
  <c r="AS23" i="26"/>
  <c r="AR23" i="26"/>
  <c r="AQ23" i="26"/>
  <c r="AP23" i="26"/>
  <c r="AO23" i="26"/>
  <c r="AN23" i="26"/>
  <c r="AM23" i="26"/>
  <c r="AL23" i="26"/>
  <c r="AK23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CA22" i="26"/>
  <c r="BZ22" i="26"/>
  <c r="BY22" i="26"/>
  <c r="BX22" i="26"/>
  <c r="BW22" i="26"/>
  <c r="BV22" i="26"/>
  <c r="BU22" i="26"/>
  <c r="BT22" i="26"/>
  <c r="BS22" i="26"/>
  <c r="BR22" i="26"/>
  <c r="BQ22" i="26"/>
  <c r="BP22" i="26"/>
  <c r="BO22" i="26"/>
  <c r="BN22" i="26"/>
  <c r="BA22" i="26"/>
  <c r="AZ22" i="26"/>
  <c r="AY22" i="26"/>
  <c r="AX22" i="26"/>
  <c r="AW22" i="26"/>
  <c r="AV22" i="26"/>
  <c r="AU22" i="26"/>
  <c r="AT22" i="26"/>
  <c r="AS22" i="26"/>
  <c r="AR22" i="26"/>
  <c r="AQ22" i="26"/>
  <c r="AP22" i="26"/>
  <c r="AO22" i="26"/>
  <c r="AN22" i="26"/>
  <c r="AM22" i="26"/>
  <c r="AL22" i="26"/>
  <c r="AK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CA21" i="26"/>
  <c r="BZ21" i="26"/>
  <c r="BY21" i="26"/>
  <c r="BX21" i="26"/>
  <c r="BW21" i="26"/>
  <c r="BV21" i="26"/>
  <c r="BU21" i="26"/>
  <c r="BT21" i="26"/>
  <c r="BS21" i="26"/>
  <c r="BR21" i="26"/>
  <c r="BQ21" i="26"/>
  <c r="BP21" i="26"/>
  <c r="BO21" i="26"/>
  <c r="BN21" i="26"/>
  <c r="BA21" i="26"/>
  <c r="AZ21" i="26"/>
  <c r="AY21" i="26"/>
  <c r="AX21" i="26"/>
  <c r="AW21" i="26"/>
  <c r="AV21" i="26"/>
  <c r="AU21" i="26"/>
  <c r="AT21" i="26"/>
  <c r="AS21" i="26"/>
  <c r="AR21" i="26"/>
  <c r="AQ21" i="26"/>
  <c r="AP21" i="26"/>
  <c r="AO21" i="26"/>
  <c r="AN21" i="26"/>
  <c r="AM21" i="26"/>
  <c r="AL21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CA20" i="26"/>
  <c r="BZ20" i="26"/>
  <c r="BY20" i="26"/>
  <c r="BX20" i="26"/>
  <c r="BW20" i="26"/>
  <c r="BV20" i="26"/>
  <c r="BU20" i="26"/>
  <c r="BT20" i="26"/>
  <c r="BS20" i="26"/>
  <c r="BR20" i="26"/>
  <c r="BQ20" i="26"/>
  <c r="BP20" i="26"/>
  <c r="BO20" i="26"/>
  <c r="BN20" i="26"/>
  <c r="BA20" i="26"/>
  <c r="AZ20" i="26"/>
  <c r="AY20" i="26"/>
  <c r="AX20" i="26"/>
  <c r="AW20" i="26"/>
  <c r="AV20" i="26"/>
  <c r="AU20" i="26"/>
  <c r="AT20" i="26"/>
  <c r="AS20" i="26"/>
  <c r="AR20" i="26"/>
  <c r="AQ20" i="26"/>
  <c r="AP20" i="26"/>
  <c r="AO20" i="26"/>
  <c r="AN20" i="26"/>
  <c r="AM20" i="26"/>
  <c r="AL20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CA19" i="26"/>
  <c r="BZ19" i="26"/>
  <c r="BY19" i="26"/>
  <c r="BX19" i="26"/>
  <c r="BW19" i="26"/>
  <c r="BV19" i="26"/>
  <c r="BU19" i="26"/>
  <c r="BT19" i="26"/>
  <c r="BS19" i="26"/>
  <c r="BR19" i="26"/>
  <c r="BQ19" i="26"/>
  <c r="BP19" i="26"/>
  <c r="BO19" i="26"/>
  <c r="BN19" i="26"/>
  <c r="BA19" i="26"/>
  <c r="AZ19" i="26"/>
  <c r="AY19" i="26"/>
  <c r="AX19" i="26"/>
  <c r="AW19" i="26"/>
  <c r="AV19" i="26"/>
  <c r="AU19" i="26"/>
  <c r="AT19" i="26"/>
  <c r="AS19" i="26"/>
  <c r="AR19" i="26"/>
  <c r="AQ19" i="26"/>
  <c r="AP19" i="26"/>
  <c r="AO19" i="26"/>
  <c r="AN19" i="26"/>
  <c r="AM19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CA18" i="26"/>
  <c r="BZ18" i="26"/>
  <c r="BY18" i="26"/>
  <c r="BX18" i="26"/>
  <c r="BW18" i="26"/>
  <c r="BV18" i="26"/>
  <c r="BU18" i="26"/>
  <c r="BT18" i="26"/>
  <c r="BS18" i="26"/>
  <c r="BR18" i="26"/>
  <c r="BQ18" i="26"/>
  <c r="BP18" i="26"/>
  <c r="BO18" i="26"/>
  <c r="BN18" i="26"/>
  <c r="BA18" i="26"/>
  <c r="AZ18" i="26"/>
  <c r="AY18" i="26"/>
  <c r="AX18" i="26"/>
  <c r="AW18" i="26"/>
  <c r="AV18" i="26"/>
  <c r="AU18" i="26"/>
  <c r="AT18" i="26"/>
  <c r="AS18" i="26"/>
  <c r="AR18" i="26"/>
  <c r="AQ18" i="26"/>
  <c r="AP18" i="26"/>
  <c r="AO18" i="26"/>
  <c r="AN18" i="26"/>
  <c r="AM18" i="26"/>
  <c r="AL18" i="26"/>
  <c r="AK18" i="26"/>
  <c r="AJ18" i="26"/>
  <c r="AI18" i="26"/>
  <c r="AH18" i="26"/>
  <c r="AG18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CA17" i="26"/>
  <c r="BZ17" i="26"/>
  <c r="BY17" i="26"/>
  <c r="BX17" i="26"/>
  <c r="BW17" i="26"/>
  <c r="BV17" i="26"/>
  <c r="BU17" i="26"/>
  <c r="BT17" i="26"/>
  <c r="BS17" i="26"/>
  <c r="BR17" i="26"/>
  <c r="BQ17" i="26"/>
  <c r="BP17" i="26"/>
  <c r="BO17" i="26"/>
  <c r="BN17" i="26"/>
  <c r="BA17" i="26"/>
  <c r="AZ17" i="26"/>
  <c r="AY17" i="26"/>
  <c r="AX17" i="26"/>
  <c r="AW17" i="26"/>
  <c r="AV17" i="26"/>
  <c r="AU17" i="26"/>
  <c r="AT17" i="26"/>
  <c r="AS17" i="26"/>
  <c r="AR17" i="26"/>
  <c r="AQ17" i="26"/>
  <c r="AP17" i="26"/>
  <c r="AO17" i="26"/>
  <c r="AN17" i="26"/>
  <c r="AM17" i="26"/>
  <c r="AL17" i="26"/>
  <c r="AK17" i="26"/>
  <c r="AJ17" i="26"/>
  <c r="AI17" i="26"/>
  <c r="AH17" i="26"/>
  <c r="AG17" i="26"/>
  <c r="AF17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CA16" i="26"/>
  <c r="BZ16" i="26"/>
  <c r="BY16" i="26"/>
  <c r="BX16" i="26"/>
  <c r="BW16" i="26"/>
  <c r="BV16" i="26"/>
  <c r="BU16" i="26"/>
  <c r="BT16" i="26"/>
  <c r="BS16" i="26"/>
  <c r="BR16" i="26"/>
  <c r="BQ16" i="26"/>
  <c r="BP16" i="26"/>
  <c r="BO16" i="26"/>
  <c r="BN16" i="26"/>
  <c r="BA16" i="26"/>
  <c r="AZ16" i="26"/>
  <c r="AY16" i="26"/>
  <c r="AX16" i="26"/>
  <c r="AW16" i="26"/>
  <c r="AV16" i="26"/>
  <c r="AU16" i="26"/>
  <c r="AT16" i="26"/>
  <c r="AS16" i="26"/>
  <c r="AR16" i="26"/>
  <c r="AQ16" i="26"/>
  <c r="AP16" i="26"/>
  <c r="AO16" i="26"/>
  <c r="AN16" i="26"/>
  <c r="AM16" i="26"/>
  <c r="AL16" i="26"/>
  <c r="AK16" i="26"/>
  <c r="AJ16" i="26"/>
  <c r="AI16" i="26"/>
  <c r="AH16" i="26"/>
  <c r="AG16" i="26"/>
  <c r="AF16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CA15" i="26"/>
  <c r="BZ15" i="26"/>
  <c r="BY15" i="26"/>
  <c r="BX15" i="26"/>
  <c r="BW15" i="26"/>
  <c r="BV15" i="26"/>
  <c r="BU15" i="26"/>
  <c r="BT15" i="26"/>
  <c r="BS15" i="26"/>
  <c r="BR15" i="26"/>
  <c r="BQ15" i="26"/>
  <c r="BP15" i="26"/>
  <c r="BO15" i="26"/>
  <c r="BN15" i="26"/>
  <c r="BA15" i="26"/>
  <c r="AZ15" i="26"/>
  <c r="AY15" i="26"/>
  <c r="AX15" i="26"/>
  <c r="AW15" i="26"/>
  <c r="AV15" i="26"/>
  <c r="AU15" i="26"/>
  <c r="AT15" i="26"/>
  <c r="AS15" i="26"/>
  <c r="AR15" i="26"/>
  <c r="AQ15" i="26"/>
  <c r="AP15" i="26"/>
  <c r="AO15" i="26"/>
  <c r="AN15" i="26"/>
  <c r="AM15" i="26"/>
  <c r="AL15" i="26"/>
  <c r="AK15" i="26"/>
  <c r="AJ15" i="26"/>
  <c r="AI15" i="26"/>
  <c r="AH15" i="26"/>
  <c r="AG15" i="26"/>
  <c r="AF15" i="26"/>
  <c r="AE15" i="26"/>
  <c r="AD15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CA14" i="26"/>
  <c r="BZ14" i="26"/>
  <c r="BY14" i="26"/>
  <c r="BX14" i="26"/>
  <c r="BW14" i="26"/>
  <c r="BV14" i="26"/>
  <c r="BU14" i="26"/>
  <c r="BT14" i="26"/>
  <c r="BS14" i="26"/>
  <c r="BR14" i="26"/>
  <c r="BQ14" i="26"/>
  <c r="BP14" i="26"/>
  <c r="BO14" i="26"/>
  <c r="BN14" i="26"/>
  <c r="BA14" i="26"/>
  <c r="AZ14" i="26"/>
  <c r="AY14" i="26"/>
  <c r="AX14" i="26"/>
  <c r="AW14" i="26"/>
  <c r="AV14" i="26"/>
  <c r="AU14" i="26"/>
  <c r="AT14" i="26"/>
  <c r="AS14" i="26"/>
  <c r="AR14" i="26"/>
  <c r="AQ14" i="26"/>
  <c r="AP14" i="26"/>
  <c r="AO14" i="26"/>
  <c r="AN14" i="26"/>
  <c r="AM14" i="26"/>
  <c r="AL14" i="26"/>
  <c r="AK14" i="26"/>
  <c r="AJ14" i="26"/>
  <c r="AI14" i="26"/>
  <c r="AH14" i="26"/>
  <c r="AG14" i="26"/>
  <c r="AF14" i="26"/>
  <c r="AE14" i="26"/>
  <c r="AD14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CA13" i="26"/>
  <c r="BZ13" i="26"/>
  <c r="BY13" i="26"/>
  <c r="BX13" i="26"/>
  <c r="BW13" i="26"/>
  <c r="BV13" i="26"/>
  <c r="BU13" i="26"/>
  <c r="BT13" i="26"/>
  <c r="BS13" i="26"/>
  <c r="BR13" i="26"/>
  <c r="BQ13" i="26"/>
  <c r="BP13" i="26"/>
  <c r="BO13" i="26"/>
  <c r="BN13" i="26"/>
  <c r="BA13" i="26"/>
  <c r="AZ13" i="26"/>
  <c r="AY13" i="26"/>
  <c r="AX13" i="26"/>
  <c r="AW13" i="26"/>
  <c r="AV13" i="26"/>
  <c r="AU13" i="26"/>
  <c r="AT13" i="26"/>
  <c r="AS13" i="26"/>
  <c r="AR13" i="26"/>
  <c r="AQ13" i="26"/>
  <c r="AP13" i="26"/>
  <c r="AO13" i="26"/>
  <c r="AN13" i="26"/>
  <c r="AM13" i="26"/>
  <c r="AL13" i="26"/>
  <c r="AK13" i="26"/>
  <c r="AJ13" i="26"/>
  <c r="AI13" i="26"/>
  <c r="AH13" i="26"/>
  <c r="AG13" i="26"/>
  <c r="AF13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CA12" i="26"/>
  <c r="BZ12" i="26"/>
  <c r="BY12" i="26"/>
  <c r="BX12" i="26"/>
  <c r="BW12" i="26"/>
  <c r="BV12" i="26"/>
  <c r="BU12" i="26"/>
  <c r="BT12" i="26"/>
  <c r="BS12" i="26"/>
  <c r="BR12" i="26"/>
  <c r="BQ12" i="26"/>
  <c r="BP12" i="26"/>
  <c r="BO12" i="26"/>
  <c r="BN12" i="26"/>
  <c r="BA12" i="26"/>
  <c r="AZ12" i="26"/>
  <c r="AY12" i="26"/>
  <c r="AX12" i="26"/>
  <c r="AW12" i="26"/>
  <c r="AV12" i="26"/>
  <c r="AU12" i="26"/>
  <c r="AT12" i="26"/>
  <c r="AS12" i="26"/>
  <c r="AR12" i="26"/>
  <c r="AQ12" i="26"/>
  <c r="AP12" i="26"/>
  <c r="AO12" i="26"/>
  <c r="AN12" i="26"/>
  <c r="AM12" i="26"/>
  <c r="AL12" i="26"/>
  <c r="AK12" i="26"/>
  <c r="AJ12" i="26"/>
  <c r="AI12" i="26"/>
  <c r="AH12" i="26"/>
  <c r="AG12" i="26"/>
  <c r="AF12" i="26"/>
  <c r="AE12" i="26"/>
  <c r="AD12" i="26"/>
  <c r="AC12" i="26"/>
  <c r="AB12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CA11" i="26"/>
  <c r="BZ11" i="26"/>
  <c r="BY11" i="26"/>
  <c r="BX11" i="26"/>
  <c r="BW11" i="26"/>
  <c r="BV11" i="26"/>
  <c r="BU11" i="26"/>
  <c r="BT11" i="26"/>
  <c r="BS11" i="26"/>
  <c r="BR11" i="26"/>
  <c r="BQ11" i="26"/>
  <c r="BP11" i="26"/>
  <c r="BO11" i="26"/>
  <c r="BN11" i="26"/>
  <c r="BA11" i="26"/>
  <c r="AZ11" i="26"/>
  <c r="AY11" i="26"/>
  <c r="AX11" i="26"/>
  <c r="AW11" i="26"/>
  <c r="AV11" i="26"/>
  <c r="AU11" i="26"/>
  <c r="AT11" i="26"/>
  <c r="AS11" i="26"/>
  <c r="AR11" i="26"/>
  <c r="AQ11" i="26"/>
  <c r="AP11" i="26"/>
  <c r="AO11" i="26"/>
  <c r="AN11" i="26"/>
  <c r="AM11" i="26"/>
  <c r="AL11" i="26"/>
  <c r="AK11" i="26"/>
  <c r="AJ11" i="26"/>
  <c r="AI11" i="26"/>
  <c r="AH11" i="26"/>
  <c r="AG11" i="26"/>
  <c r="AF11" i="26"/>
  <c r="AE11" i="26"/>
  <c r="AD11" i="26"/>
  <c r="AC11" i="26"/>
  <c r="AB11" i="26"/>
  <c r="AA11" i="26"/>
  <c r="Z11" i="26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CA10" i="26"/>
  <c r="BZ10" i="26"/>
  <c r="BY10" i="26"/>
  <c r="BX10" i="26"/>
  <c r="BW10" i="26"/>
  <c r="BV10" i="26"/>
  <c r="BU10" i="26"/>
  <c r="BT10" i="26"/>
  <c r="BS10" i="26"/>
  <c r="BR10" i="26"/>
  <c r="BQ10" i="26"/>
  <c r="BP10" i="26"/>
  <c r="BO10" i="26"/>
  <c r="BN10" i="26"/>
  <c r="BA10" i="26"/>
  <c r="AZ10" i="26"/>
  <c r="AY10" i="26"/>
  <c r="AX10" i="26"/>
  <c r="AW10" i="26"/>
  <c r="AV10" i="26"/>
  <c r="AU10" i="26"/>
  <c r="AT10" i="26"/>
  <c r="AS10" i="26"/>
  <c r="AR10" i="26"/>
  <c r="AQ10" i="26"/>
  <c r="AP10" i="26"/>
  <c r="AO10" i="26"/>
  <c r="AN10" i="26"/>
  <c r="AM10" i="26"/>
  <c r="AL10" i="26"/>
  <c r="AK10" i="26"/>
  <c r="AJ10" i="26"/>
  <c r="AI10" i="26"/>
  <c r="AH10" i="26"/>
  <c r="AG10" i="26"/>
  <c r="AF10" i="26"/>
  <c r="AE10" i="26"/>
  <c r="AD10" i="26"/>
  <c r="AC10" i="26"/>
  <c r="AB10" i="26"/>
  <c r="AA10" i="26"/>
  <c r="Z10" i="26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CA9" i="26"/>
  <c r="BZ9" i="26"/>
  <c r="BY9" i="26"/>
  <c r="BX9" i="26"/>
  <c r="BW9" i="26"/>
  <c r="BV9" i="26"/>
  <c r="BU9" i="26"/>
  <c r="BT9" i="26"/>
  <c r="BS9" i="26"/>
  <c r="BR9" i="26"/>
  <c r="BQ9" i="26"/>
  <c r="BP9" i="26"/>
  <c r="BO9" i="26"/>
  <c r="BN9" i="26"/>
  <c r="BA9" i="26"/>
  <c r="AZ9" i="26"/>
  <c r="AY9" i="26"/>
  <c r="AX9" i="26"/>
  <c r="AW9" i="26"/>
  <c r="AV9" i="26"/>
  <c r="AU9" i="26"/>
  <c r="AT9" i="26"/>
  <c r="AS9" i="26"/>
  <c r="AR9" i="26"/>
  <c r="AQ9" i="26"/>
  <c r="AP9" i="26"/>
  <c r="AO9" i="26"/>
  <c r="AN9" i="26"/>
  <c r="AM9" i="26"/>
  <c r="AL9" i="26"/>
  <c r="AK9" i="26"/>
  <c r="AJ9" i="26"/>
  <c r="AI9" i="26"/>
  <c r="AH9" i="26"/>
  <c r="AG9" i="26"/>
  <c r="AF9" i="26"/>
  <c r="AE9" i="26"/>
  <c r="AD9" i="26"/>
  <c r="AC9" i="26"/>
  <c r="AB9" i="26"/>
  <c r="AA9" i="26"/>
  <c r="Z9" i="26"/>
  <c r="Y9" i="26"/>
  <c r="X9" i="26"/>
  <c r="W9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CA8" i="26"/>
  <c r="BZ8" i="26"/>
  <c r="BY8" i="26"/>
  <c r="BX8" i="26"/>
  <c r="BW8" i="26"/>
  <c r="BV8" i="26"/>
  <c r="BU8" i="26"/>
  <c r="BT8" i="26"/>
  <c r="BS8" i="26"/>
  <c r="BR8" i="26"/>
  <c r="BQ8" i="26"/>
  <c r="BP8" i="26"/>
  <c r="BO8" i="26"/>
  <c r="BN8" i="26"/>
  <c r="BA8" i="26"/>
  <c r="AZ8" i="26"/>
  <c r="AY8" i="26"/>
  <c r="AX8" i="26"/>
  <c r="AW8" i="26"/>
  <c r="AV8" i="26"/>
  <c r="AU8" i="26"/>
  <c r="AT8" i="26"/>
  <c r="AS8" i="26"/>
  <c r="AR8" i="26"/>
  <c r="AQ8" i="26"/>
  <c r="AP8" i="26"/>
  <c r="AO8" i="26"/>
  <c r="AN8" i="26"/>
  <c r="AM8" i="26"/>
  <c r="AL8" i="26"/>
  <c r="AK8" i="26"/>
  <c r="AJ8" i="26"/>
  <c r="AI8" i="26"/>
  <c r="AH8" i="26"/>
  <c r="AG8" i="26"/>
  <c r="AF8" i="26"/>
  <c r="AE8" i="26"/>
  <c r="AD8" i="26"/>
  <c r="AC8" i="26"/>
  <c r="AB8" i="26"/>
  <c r="AA8" i="26"/>
  <c r="Z8" i="26"/>
  <c r="Y8" i="26"/>
  <c r="X8" i="26"/>
  <c r="W8" i="26"/>
  <c r="V8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C8" i="26"/>
  <c r="B8" i="26"/>
  <c r="CA7" i="26"/>
  <c r="BZ7" i="26"/>
  <c r="BY7" i="26"/>
  <c r="BX7" i="26"/>
  <c r="BW7" i="26"/>
  <c r="BV7" i="26"/>
  <c r="BU7" i="26"/>
  <c r="BT7" i="26"/>
  <c r="BS7" i="26"/>
  <c r="BR7" i="26"/>
  <c r="BQ7" i="26"/>
  <c r="BP7" i="26"/>
  <c r="BO7" i="26"/>
  <c r="BN7" i="26"/>
  <c r="BA7" i="26"/>
  <c r="AZ7" i="26"/>
  <c r="AY7" i="26"/>
  <c r="AX7" i="26"/>
  <c r="AW7" i="26"/>
  <c r="AV7" i="26"/>
  <c r="AU7" i="26"/>
  <c r="AT7" i="26"/>
  <c r="AS7" i="26"/>
  <c r="AR7" i="26"/>
  <c r="AQ7" i="26"/>
  <c r="AP7" i="26"/>
  <c r="AO7" i="26"/>
  <c r="AN7" i="26"/>
  <c r="AM7" i="26"/>
  <c r="AL7" i="26"/>
  <c r="AK7" i="26"/>
  <c r="AJ7" i="26"/>
  <c r="AI7" i="26"/>
  <c r="AH7" i="26"/>
  <c r="AG7" i="26"/>
  <c r="AF7" i="26"/>
  <c r="AE7" i="26"/>
  <c r="AD7" i="26"/>
  <c r="AC7" i="26"/>
  <c r="AB7" i="26"/>
  <c r="AA7" i="26"/>
  <c r="Z7" i="26"/>
  <c r="Y7" i="26"/>
  <c r="X7" i="26"/>
  <c r="W7" i="26"/>
  <c r="V7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B7" i="26"/>
  <c r="CA6" i="26"/>
  <c r="BZ6" i="26"/>
  <c r="BY6" i="26"/>
  <c r="BX6" i="26"/>
  <c r="BW6" i="26"/>
  <c r="BV6" i="26"/>
  <c r="BU6" i="26"/>
  <c r="BT6" i="26"/>
  <c r="BS6" i="26"/>
  <c r="BR6" i="26"/>
  <c r="BQ6" i="26"/>
  <c r="BP6" i="26"/>
  <c r="BO6" i="26"/>
  <c r="BN6" i="26"/>
  <c r="BA6" i="26"/>
  <c r="AZ6" i="26"/>
  <c r="AY6" i="26"/>
  <c r="AX6" i="26"/>
  <c r="AW6" i="26"/>
  <c r="AV6" i="26"/>
  <c r="AU6" i="26"/>
  <c r="AT6" i="26"/>
  <c r="AS6" i="26"/>
  <c r="AR6" i="26"/>
  <c r="AQ6" i="26"/>
  <c r="AP6" i="26"/>
  <c r="AO6" i="26"/>
  <c r="AN6" i="26"/>
  <c r="AM6" i="26"/>
  <c r="AL6" i="26"/>
  <c r="AK6" i="26"/>
  <c r="AJ6" i="26"/>
  <c r="AI6" i="26"/>
  <c r="AH6" i="26"/>
  <c r="AG6" i="26"/>
  <c r="AF6" i="26"/>
  <c r="AE6" i="26"/>
  <c r="AD6" i="26"/>
  <c r="AC6" i="26"/>
  <c r="AB6" i="26"/>
  <c r="AA6" i="26"/>
  <c r="Z6" i="26"/>
  <c r="Y6" i="26"/>
  <c r="X6" i="26"/>
  <c r="W6" i="26"/>
  <c r="V6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C6" i="26"/>
  <c r="B6" i="26"/>
  <c r="CA5" i="26"/>
  <c r="BZ5" i="26"/>
  <c r="BY5" i="26"/>
  <c r="BX5" i="26"/>
  <c r="BW5" i="26"/>
  <c r="BV5" i="26"/>
  <c r="BU5" i="26"/>
  <c r="BT5" i="26"/>
  <c r="BS5" i="26"/>
  <c r="BR5" i="26"/>
  <c r="BQ5" i="26"/>
  <c r="BP5" i="26"/>
  <c r="BO5" i="26"/>
  <c r="BN5" i="26"/>
  <c r="BA5" i="26"/>
  <c r="AZ5" i="26"/>
  <c r="AY5" i="26"/>
  <c r="AX5" i="26"/>
  <c r="AW5" i="26"/>
  <c r="AV5" i="26"/>
  <c r="AU5" i="26"/>
  <c r="AT5" i="26"/>
  <c r="AS5" i="26"/>
  <c r="AR5" i="26"/>
  <c r="AQ5" i="26"/>
  <c r="AP5" i="26"/>
  <c r="AO5" i="26"/>
  <c r="AN5" i="26"/>
  <c r="AM5" i="26"/>
  <c r="AL5" i="26"/>
  <c r="AK5" i="26"/>
  <c r="AJ5" i="26"/>
  <c r="AI5" i="26"/>
  <c r="AH5" i="26"/>
  <c r="AG5" i="26"/>
  <c r="AF5" i="26"/>
  <c r="AE5" i="26"/>
  <c r="AD5" i="26"/>
  <c r="AC5" i="26"/>
  <c r="AB5" i="26"/>
  <c r="AA5" i="26"/>
  <c r="Z5" i="26"/>
  <c r="Y5" i="26"/>
  <c r="X5" i="26"/>
  <c r="W5" i="26"/>
  <c r="V5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CA4" i="26"/>
  <c r="BZ4" i="26"/>
  <c r="BY4" i="26"/>
  <c r="BX4" i="26"/>
  <c r="BW4" i="26"/>
  <c r="BV4" i="26"/>
  <c r="BU4" i="26"/>
  <c r="BT4" i="26"/>
  <c r="BS4" i="26"/>
  <c r="BR4" i="26"/>
  <c r="BQ4" i="26"/>
  <c r="BP4" i="26"/>
  <c r="BO4" i="26"/>
  <c r="BN4" i="26"/>
  <c r="BA4" i="26"/>
  <c r="AZ4" i="26"/>
  <c r="AY4" i="26"/>
  <c r="AX4" i="26"/>
  <c r="AW4" i="26"/>
  <c r="BE4" i="26" s="1"/>
  <c r="AV4" i="26"/>
  <c r="BD4" i="26" s="1"/>
  <c r="AU4" i="26"/>
  <c r="BC4" i="26" s="1"/>
  <c r="AT4" i="26"/>
  <c r="BB4" i="26" s="1"/>
  <c r="AS4" i="26"/>
  <c r="AR4" i="26"/>
  <c r="AQ4" i="26"/>
  <c r="AP4" i="26"/>
  <c r="AO4" i="26"/>
  <c r="AN4" i="26"/>
  <c r="AM4" i="26"/>
  <c r="AL4" i="26"/>
  <c r="AK4" i="26"/>
  <c r="AJ4" i="26"/>
  <c r="AI4" i="26"/>
  <c r="AH4" i="26"/>
  <c r="AG4" i="26"/>
  <c r="AF4" i="26"/>
  <c r="AE4" i="26"/>
  <c r="AD4" i="26"/>
  <c r="AC4" i="26"/>
  <c r="AB4" i="26"/>
  <c r="AA4" i="26"/>
  <c r="Z4" i="26"/>
  <c r="Y4" i="26"/>
  <c r="X4" i="26"/>
  <c r="W4" i="26"/>
  <c r="V4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B4" i="26"/>
  <c r="CA3" i="26"/>
  <c r="BZ3" i="26"/>
  <c r="BY3" i="26"/>
  <c r="BX3" i="26"/>
  <c r="BW3" i="26"/>
  <c r="BV3" i="26"/>
  <c r="BU3" i="26"/>
  <c r="BT3" i="26"/>
  <c r="BS3" i="26"/>
  <c r="BR3" i="26"/>
  <c r="BQ3" i="26"/>
  <c r="BP3" i="26"/>
  <c r="BO3" i="26"/>
  <c r="BN3" i="26"/>
  <c r="BA3" i="26"/>
  <c r="AZ3" i="26"/>
  <c r="AY3" i="26"/>
  <c r="AX3" i="26"/>
  <c r="AW3" i="26"/>
  <c r="AV3" i="26"/>
  <c r="AU3" i="26"/>
  <c r="AT3" i="26"/>
  <c r="AS3" i="26"/>
  <c r="AR3" i="26"/>
  <c r="AQ3" i="26"/>
  <c r="AP3" i="26"/>
  <c r="AO3" i="26"/>
  <c r="AN3" i="26"/>
  <c r="AM3" i="26"/>
  <c r="AL3" i="26"/>
  <c r="AK3" i="26"/>
  <c r="AJ3" i="26"/>
  <c r="AI3" i="26"/>
  <c r="AH3" i="26"/>
  <c r="AG3" i="26"/>
  <c r="AF3" i="26"/>
  <c r="AE3" i="26"/>
  <c r="AD3" i="26"/>
  <c r="AC3" i="26"/>
  <c r="AB3" i="26"/>
  <c r="AA3" i="26"/>
  <c r="Z3" i="26"/>
  <c r="Y3" i="26"/>
  <c r="X3" i="26"/>
  <c r="W3" i="26"/>
  <c r="V3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D3" i="26"/>
  <c r="C3" i="26"/>
  <c r="B3" i="26"/>
  <c r="BF3" i="1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CA30" i="13"/>
  <c r="BZ30" i="13"/>
  <c r="BY30" i="13"/>
  <c r="BX30" i="13"/>
  <c r="BW30" i="13"/>
  <c r="BV30" i="13"/>
  <c r="BU30" i="13"/>
  <c r="BT30" i="13"/>
  <c r="BS30" i="13"/>
  <c r="BR30" i="13"/>
  <c r="BQ30" i="13"/>
  <c r="BP30" i="13"/>
  <c r="BO30" i="13"/>
  <c r="BN30" i="13"/>
  <c r="BA30" i="13"/>
  <c r="AZ30" i="13"/>
  <c r="AY30" i="13"/>
  <c r="AX30" i="13"/>
  <c r="AW30" i="13"/>
  <c r="AV30" i="13"/>
  <c r="BD30" i="13" s="1"/>
  <c r="AU30" i="13"/>
  <c r="AT30" i="13"/>
  <c r="AS30" i="13"/>
  <c r="AR30" i="13"/>
  <c r="AQ30" i="13"/>
  <c r="AP30" i="13"/>
  <c r="AO30" i="13"/>
  <c r="AN30" i="13"/>
  <c r="AM30" i="13"/>
  <c r="AL30" i="13"/>
  <c r="AK30" i="13"/>
  <c r="AJ30" i="13"/>
  <c r="AI3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B30" i="13"/>
  <c r="CA29" i="13"/>
  <c r="BZ29" i="13"/>
  <c r="BY29" i="13"/>
  <c r="BX29" i="13"/>
  <c r="BW29" i="13"/>
  <c r="BV29" i="13"/>
  <c r="BU29" i="13"/>
  <c r="BT29" i="13"/>
  <c r="BS29" i="13"/>
  <c r="BR29" i="13"/>
  <c r="BQ29" i="13"/>
  <c r="BP29" i="13"/>
  <c r="BO29" i="13"/>
  <c r="BN29" i="13"/>
  <c r="BA29" i="13"/>
  <c r="AZ29" i="13"/>
  <c r="AY29" i="13"/>
  <c r="AX29" i="13"/>
  <c r="AW29" i="13"/>
  <c r="AV29" i="13"/>
  <c r="AU29" i="13"/>
  <c r="AT29" i="13"/>
  <c r="AS29" i="13"/>
  <c r="AR29" i="13"/>
  <c r="AQ29" i="13"/>
  <c r="AP29" i="13"/>
  <c r="AO29" i="13"/>
  <c r="AN29" i="13"/>
  <c r="AM29" i="13"/>
  <c r="AL29" i="13"/>
  <c r="AK29" i="13"/>
  <c r="AJ29" i="13"/>
  <c r="AI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B29" i="13"/>
  <c r="CA28" i="13"/>
  <c r="BZ28" i="13"/>
  <c r="BY28" i="13"/>
  <c r="BX28" i="13"/>
  <c r="BW28" i="13"/>
  <c r="BV28" i="13"/>
  <c r="BU28" i="13"/>
  <c r="BT28" i="13"/>
  <c r="BS28" i="13"/>
  <c r="BR28" i="13"/>
  <c r="BQ28" i="13"/>
  <c r="BP28" i="13"/>
  <c r="BO28" i="13"/>
  <c r="BN28" i="13"/>
  <c r="BA28" i="13"/>
  <c r="AZ28" i="13"/>
  <c r="AY28" i="13"/>
  <c r="AX28" i="13"/>
  <c r="AW28" i="13"/>
  <c r="AV28" i="13"/>
  <c r="AU28" i="13"/>
  <c r="AT28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B28" i="13"/>
  <c r="CA27" i="13"/>
  <c r="BZ27" i="13"/>
  <c r="BY27" i="13"/>
  <c r="BX27" i="13"/>
  <c r="BW27" i="13"/>
  <c r="BV27" i="13"/>
  <c r="BU27" i="13"/>
  <c r="BT27" i="13"/>
  <c r="BS27" i="13"/>
  <c r="BR27" i="13"/>
  <c r="BQ27" i="13"/>
  <c r="BP27" i="13"/>
  <c r="BO27" i="13"/>
  <c r="BN27" i="13"/>
  <c r="BA27" i="13"/>
  <c r="AZ27" i="13"/>
  <c r="AY27" i="13"/>
  <c r="AX27" i="13"/>
  <c r="AW27" i="13"/>
  <c r="AV27" i="13"/>
  <c r="AU27" i="13"/>
  <c r="AT27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B27" i="13"/>
  <c r="CA26" i="13"/>
  <c r="BZ26" i="13"/>
  <c r="BY26" i="13"/>
  <c r="BX26" i="13"/>
  <c r="BW26" i="13"/>
  <c r="BV26" i="13"/>
  <c r="BU26" i="13"/>
  <c r="BT26" i="13"/>
  <c r="BS26" i="13"/>
  <c r="BR26" i="13"/>
  <c r="BQ26" i="13"/>
  <c r="BP26" i="13"/>
  <c r="BO26" i="13"/>
  <c r="BN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B26" i="13"/>
  <c r="CA25" i="13"/>
  <c r="BZ25" i="13"/>
  <c r="BY25" i="13"/>
  <c r="BX25" i="13"/>
  <c r="BW25" i="13"/>
  <c r="BV25" i="13"/>
  <c r="BU25" i="13"/>
  <c r="BT25" i="13"/>
  <c r="BS25" i="13"/>
  <c r="BR25" i="13"/>
  <c r="BQ25" i="13"/>
  <c r="BP25" i="13"/>
  <c r="BO25" i="13"/>
  <c r="BN25" i="13"/>
  <c r="BA25" i="13"/>
  <c r="AZ25" i="13"/>
  <c r="AY25" i="13"/>
  <c r="AX25" i="13"/>
  <c r="AW25" i="13"/>
  <c r="AV25" i="13"/>
  <c r="AU25" i="13"/>
  <c r="AT25" i="13"/>
  <c r="AS25" i="13"/>
  <c r="AR25" i="13"/>
  <c r="AQ25" i="13"/>
  <c r="AP25" i="13"/>
  <c r="AO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B25" i="13"/>
  <c r="CA24" i="13"/>
  <c r="BZ24" i="13"/>
  <c r="BY24" i="13"/>
  <c r="BX24" i="13"/>
  <c r="BW24" i="13"/>
  <c r="BV24" i="13"/>
  <c r="BU24" i="13"/>
  <c r="BT24" i="13"/>
  <c r="BS24" i="13"/>
  <c r="BR24" i="13"/>
  <c r="BQ24" i="13"/>
  <c r="BP24" i="13"/>
  <c r="BO24" i="13"/>
  <c r="BN24" i="13"/>
  <c r="BA24" i="13"/>
  <c r="AZ24" i="13"/>
  <c r="AY24" i="13"/>
  <c r="AX24" i="13"/>
  <c r="AW24" i="13"/>
  <c r="AV24" i="13"/>
  <c r="AU24" i="13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B24" i="13"/>
  <c r="CA23" i="13"/>
  <c r="BZ23" i="13"/>
  <c r="BY23" i="13"/>
  <c r="BX23" i="13"/>
  <c r="BW23" i="13"/>
  <c r="BV23" i="13"/>
  <c r="BU23" i="13"/>
  <c r="BT23" i="13"/>
  <c r="BS23" i="13"/>
  <c r="BR23" i="13"/>
  <c r="BQ23" i="13"/>
  <c r="BP23" i="13"/>
  <c r="BO23" i="13"/>
  <c r="BN23" i="13"/>
  <c r="BA23" i="13"/>
  <c r="AZ23" i="13"/>
  <c r="AY23" i="13"/>
  <c r="AX23" i="13"/>
  <c r="AW23" i="13"/>
  <c r="AV23" i="13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B23" i="13"/>
  <c r="CA22" i="13"/>
  <c r="BZ22" i="13"/>
  <c r="BY22" i="13"/>
  <c r="BX22" i="13"/>
  <c r="BW22" i="13"/>
  <c r="BV22" i="13"/>
  <c r="BU22" i="13"/>
  <c r="BT22" i="13"/>
  <c r="BS22" i="13"/>
  <c r="BR22" i="13"/>
  <c r="BQ22" i="13"/>
  <c r="BP22" i="13"/>
  <c r="BO22" i="13"/>
  <c r="BN22" i="13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B22" i="13"/>
  <c r="CA21" i="13"/>
  <c r="BZ21" i="13"/>
  <c r="BY21" i="13"/>
  <c r="BX21" i="13"/>
  <c r="BW21" i="13"/>
  <c r="BV21" i="13"/>
  <c r="BU21" i="13"/>
  <c r="BT21" i="13"/>
  <c r="BS21" i="13"/>
  <c r="BR21" i="13"/>
  <c r="BQ21" i="13"/>
  <c r="BP21" i="13"/>
  <c r="BO21" i="13"/>
  <c r="BN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B21" i="13"/>
  <c r="CA20" i="13"/>
  <c r="BZ20" i="13"/>
  <c r="BY20" i="13"/>
  <c r="BX20" i="13"/>
  <c r="BW20" i="13"/>
  <c r="BV20" i="13"/>
  <c r="BU20" i="13"/>
  <c r="BT20" i="13"/>
  <c r="BS20" i="13"/>
  <c r="BR20" i="13"/>
  <c r="BQ20" i="13"/>
  <c r="BP20" i="13"/>
  <c r="BO20" i="13"/>
  <c r="BN20" i="13"/>
  <c r="BA20" i="13"/>
  <c r="AZ20" i="13"/>
  <c r="AY20" i="13"/>
  <c r="AX20" i="13"/>
  <c r="AW20" i="13"/>
  <c r="AV20" i="13"/>
  <c r="AU20" i="13"/>
  <c r="AT20" i="13"/>
  <c r="AS20" i="13"/>
  <c r="AR20" i="13"/>
  <c r="AQ20" i="13"/>
  <c r="AP20" i="13"/>
  <c r="AO20" i="13"/>
  <c r="AN20" i="13"/>
  <c r="AM20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B20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B19" i="13"/>
  <c r="CA18" i="13"/>
  <c r="BZ18" i="13"/>
  <c r="BY18" i="13"/>
  <c r="BX18" i="13"/>
  <c r="BW18" i="13"/>
  <c r="BV18" i="13"/>
  <c r="BU18" i="13"/>
  <c r="BT18" i="13"/>
  <c r="BS18" i="13"/>
  <c r="BR18" i="13"/>
  <c r="BQ18" i="13"/>
  <c r="BP18" i="13"/>
  <c r="BO18" i="13"/>
  <c r="BN18" i="13"/>
  <c r="BA18" i="13"/>
  <c r="AZ18" i="13"/>
  <c r="AY18" i="13"/>
  <c r="AX18" i="13"/>
  <c r="AW18" i="13"/>
  <c r="AV18" i="13"/>
  <c r="AU18" i="13"/>
  <c r="AT18" i="13"/>
  <c r="AS18" i="13"/>
  <c r="AR18" i="13"/>
  <c r="AQ18" i="13"/>
  <c r="AP18" i="13"/>
  <c r="AO18" i="13"/>
  <c r="AN18" i="13"/>
  <c r="AM18" i="13"/>
  <c r="AL18" i="13"/>
  <c r="AK18" i="13"/>
  <c r="AJ18" i="13"/>
  <c r="AI18" i="13"/>
  <c r="AH18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B18" i="13"/>
  <c r="CA17" i="13"/>
  <c r="BZ17" i="13"/>
  <c r="BY17" i="13"/>
  <c r="BX17" i="13"/>
  <c r="BW17" i="13"/>
  <c r="BV17" i="13"/>
  <c r="BU17" i="13"/>
  <c r="BT17" i="13"/>
  <c r="BS17" i="13"/>
  <c r="BR17" i="13"/>
  <c r="BQ17" i="13"/>
  <c r="BP17" i="13"/>
  <c r="BO17" i="13"/>
  <c r="BN17" i="13"/>
  <c r="BA17" i="13"/>
  <c r="AZ17" i="13"/>
  <c r="AY17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B17" i="13"/>
  <c r="CA16" i="13"/>
  <c r="BZ16" i="13"/>
  <c r="BY16" i="13"/>
  <c r="BX16" i="13"/>
  <c r="BW16" i="13"/>
  <c r="BV16" i="13"/>
  <c r="BU16" i="13"/>
  <c r="BT16" i="13"/>
  <c r="BS16" i="13"/>
  <c r="BR16" i="13"/>
  <c r="BQ16" i="13"/>
  <c r="BP16" i="13"/>
  <c r="BO16" i="13"/>
  <c r="BN16" i="13"/>
  <c r="BA16" i="13"/>
  <c r="AZ16" i="13"/>
  <c r="AY16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B16" i="13"/>
  <c r="CA15" i="13"/>
  <c r="BZ15" i="13"/>
  <c r="BY15" i="13"/>
  <c r="BX15" i="13"/>
  <c r="BW15" i="13"/>
  <c r="BV15" i="13"/>
  <c r="BU15" i="13"/>
  <c r="BT15" i="13"/>
  <c r="BS15" i="13"/>
  <c r="BR15" i="13"/>
  <c r="BQ15" i="13"/>
  <c r="BP15" i="13"/>
  <c r="BO15" i="13"/>
  <c r="BN15" i="13"/>
  <c r="BA15" i="13"/>
  <c r="AZ15" i="13"/>
  <c r="AY15" i="13"/>
  <c r="AX15" i="13"/>
  <c r="AW15" i="13"/>
  <c r="AV15" i="13"/>
  <c r="AU15" i="13"/>
  <c r="AT15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B15" i="13"/>
  <c r="CA14" i="13"/>
  <c r="BZ14" i="13"/>
  <c r="BY14" i="13"/>
  <c r="BX14" i="13"/>
  <c r="BW14" i="13"/>
  <c r="BV14" i="13"/>
  <c r="BU14" i="13"/>
  <c r="BT14" i="13"/>
  <c r="BS14" i="13"/>
  <c r="BR14" i="13"/>
  <c r="BQ14" i="13"/>
  <c r="BP14" i="13"/>
  <c r="BO14" i="13"/>
  <c r="BN14" i="13"/>
  <c r="BA14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B14" i="13"/>
  <c r="CA13" i="13"/>
  <c r="BZ13" i="13"/>
  <c r="BY13" i="13"/>
  <c r="BX13" i="13"/>
  <c r="BW13" i="13"/>
  <c r="BV13" i="13"/>
  <c r="BU13" i="13"/>
  <c r="BT13" i="13"/>
  <c r="BS13" i="13"/>
  <c r="BR13" i="13"/>
  <c r="BQ13" i="13"/>
  <c r="BP13" i="13"/>
  <c r="BO13" i="13"/>
  <c r="BN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B13" i="13"/>
  <c r="CA12" i="13"/>
  <c r="BZ12" i="13"/>
  <c r="BY12" i="13"/>
  <c r="BX12" i="13"/>
  <c r="BW12" i="13"/>
  <c r="BV12" i="13"/>
  <c r="BU12" i="13"/>
  <c r="BT12" i="13"/>
  <c r="BS12" i="13"/>
  <c r="BR12" i="13"/>
  <c r="BQ12" i="13"/>
  <c r="BP12" i="13"/>
  <c r="BO12" i="13"/>
  <c r="BN12" i="13"/>
  <c r="BA12" i="13"/>
  <c r="AZ12" i="13"/>
  <c r="AY12" i="13"/>
  <c r="AX12" i="13"/>
  <c r="AW12" i="13"/>
  <c r="AV12" i="13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B12" i="13"/>
  <c r="CA11" i="13"/>
  <c r="BZ11" i="13"/>
  <c r="BY11" i="13"/>
  <c r="BX11" i="13"/>
  <c r="BW11" i="13"/>
  <c r="BV11" i="13"/>
  <c r="BU11" i="13"/>
  <c r="BT11" i="13"/>
  <c r="BS11" i="13"/>
  <c r="BR11" i="13"/>
  <c r="BQ11" i="13"/>
  <c r="BP11" i="13"/>
  <c r="BO11" i="13"/>
  <c r="BN11" i="13"/>
  <c r="BA11" i="13"/>
  <c r="AZ11" i="13"/>
  <c r="AY11" i="13"/>
  <c r="AX11" i="13"/>
  <c r="AW11" i="13"/>
  <c r="AV11" i="13"/>
  <c r="AU11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B11" i="13"/>
  <c r="CA10" i="13"/>
  <c r="BZ10" i="13"/>
  <c r="BY10" i="13"/>
  <c r="BX10" i="13"/>
  <c r="BW10" i="13"/>
  <c r="BV10" i="13"/>
  <c r="BU10" i="13"/>
  <c r="BT10" i="13"/>
  <c r="BS10" i="13"/>
  <c r="BR10" i="13"/>
  <c r="BQ10" i="13"/>
  <c r="BP10" i="13"/>
  <c r="BO10" i="13"/>
  <c r="BN10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B10" i="13"/>
  <c r="CA9" i="13"/>
  <c r="BZ9" i="13"/>
  <c r="BY9" i="13"/>
  <c r="BX9" i="13"/>
  <c r="BW9" i="13"/>
  <c r="BV9" i="13"/>
  <c r="BU9" i="13"/>
  <c r="BT9" i="13"/>
  <c r="BS9" i="13"/>
  <c r="BR9" i="13"/>
  <c r="BQ9" i="13"/>
  <c r="BP9" i="13"/>
  <c r="BO9" i="13"/>
  <c r="BN9" i="13"/>
  <c r="BA9" i="13"/>
  <c r="AZ9" i="13"/>
  <c r="AY9" i="13"/>
  <c r="AX9" i="13"/>
  <c r="AW9" i="13"/>
  <c r="AV9" i="13"/>
  <c r="AU9" i="13"/>
  <c r="AT9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B9" i="13"/>
  <c r="CA8" i="13"/>
  <c r="BZ8" i="13"/>
  <c r="BY8" i="13"/>
  <c r="BX8" i="13"/>
  <c r="BW8" i="13"/>
  <c r="BV8" i="13"/>
  <c r="BU8" i="13"/>
  <c r="BT8" i="13"/>
  <c r="BS8" i="13"/>
  <c r="BR8" i="13"/>
  <c r="BQ8" i="13"/>
  <c r="BP8" i="13"/>
  <c r="BO8" i="13"/>
  <c r="BN8" i="13"/>
  <c r="BA8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B8" i="13"/>
  <c r="CA7" i="13"/>
  <c r="BZ7" i="13"/>
  <c r="BY7" i="13"/>
  <c r="BX7" i="13"/>
  <c r="BW7" i="13"/>
  <c r="BV7" i="13"/>
  <c r="BU7" i="13"/>
  <c r="BT7" i="13"/>
  <c r="BS7" i="13"/>
  <c r="BR7" i="13"/>
  <c r="BQ7" i="13"/>
  <c r="BP7" i="13"/>
  <c r="BO7" i="13"/>
  <c r="BN7" i="13"/>
  <c r="BA7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B7" i="13"/>
  <c r="CA6" i="13"/>
  <c r="BZ6" i="13"/>
  <c r="BY6" i="13"/>
  <c r="BX6" i="13"/>
  <c r="BW6" i="13"/>
  <c r="BV6" i="13"/>
  <c r="BU6" i="13"/>
  <c r="BT6" i="13"/>
  <c r="BS6" i="13"/>
  <c r="BR6" i="13"/>
  <c r="BQ6" i="13"/>
  <c r="BP6" i="13"/>
  <c r="BO6" i="13"/>
  <c r="BN6" i="13"/>
  <c r="BA6" i="13"/>
  <c r="AZ6" i="13"/>
  <c r="AY6" i="13"/>
  <c r="AX6" i="13"/>
  <c r="AW6" i="13"/>
  <c r="AV6" i="13"/>
  <c r="AU6" i="13"/>
  <c r="AT6" i="13"/>
  <c r="AS6" i="13"/>
  <c r="AR6" i="13"/>
  <c r="AQ6" i="13"/>
  <c r="AP6" i="13"/>
  <c r="AO6" i="13"/>
  <c r="AN6" i="13"/>
  <c r="AM6" i="13"/>
  <c r="AL6" i="13"/>
  <c r="AK6" i="13"/>
  <c r="AJ6" i="13"/>
  <c r="AI6" i="13"/>
  <c r="AH6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B6" i="13"/>
  <c r="CA5" i="13"/>
  <c r="BZ5" i="13"/>
  <c r="BY5" i="13"/>
  <c r="BX5" i="13"/>
  <c r="BW5" i="13"/>
  <c r="BV5" i="13"/>
  <c r="BU5" i="13"/>
  <c r="BT5" i="13"/>
  <c r="BS5" i="13"/>
  <c r="BR5" i="13"/>
  <c r="BQ5" i="13"/>
  <c r="BP5" i="13"/>
  <c r="BO5" i="13"/>
  <c r="BN5" i="13"/>
  <c r="BA5" i="13"/>
  <c r="AZ5" i="13"/>
  <c r="AY5" i="13"/>
  <c r="AX5" i="13"/>
  <c r="AW5" i="13"/>
  <c r="AV5" i="13"/>
  <c r="AU5" i="13"/>
  <c r="AT5" i="13"/>
  <c r="AS5" i="13"/>
  <c r="AR5" i="13"/>
  <c r="AQ5" i="13"/>
  <c r="AP5" i="13"/>
  <c r="AO5" i="13"/>
  <c r="AN5" i="13"/>
  <c r="AM5" i="13"/>
  <c r="AL5" i="13"/>
  <c r="AK5" i="13"/>
  <c r="AJ5" i="13"/>
  <c r="AI5" i="13"/>
  <c r="AH5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B5" i="13"/>
  <c r="CA4" i="13"/>
  <c r="BZ4" i="13"/>
  <c r="BY4" i="13"/>
  <c r="BX4" i="13"/>
  <c r="BW4" i="13"/>
  <c r="BV4" i="13"/>
  <c r="BU4" i="13"/>
  <c r="BT4" i="13"/>
  <c r="BS4" i="13"/>
  <c r="BR4" i="13"/>
  <c r="BQ4" i="13"/>
  <c r="BP4" i="13"/>
  <c r="BO4" i="13"/>
  <c r="BN4" i="13"/>
  <c r="BA4" i="13"/>
  <c r="AZ4" i="13"/>
  <c r="AY4" i="13"/>
  <c r="AX4" i="13"/>
  <c r="AW4" i="13"/>
  <c r="BE4" i="13" s="1"/>
  <c r="AV4" i="13"/>
  <c r="BD4" i="13" s="1"/>
  <c r="AU4" i="13"/>
  <c r="BC4" i="13" s="1"/>
  <c r="AT4" i="13"/>
  <c r="BB4" i="13" s="1"/>
  <c r="AS4" i="13"/>
  <c r="AR4" i="13"/>
  <c r="AQ4" i="13"/>
  <c r="AP4" i="13"/>
  <c r="AO4" i="13"/>
  <c r="AN4" i="13"/>
  <c r="AM4" i="13"/>
  <c r="AL4" i="13"/>
  <c r="AK4" i="13"/>
  <c r="AJ4" i="13"/>
  <c r="AI4" i="13"/>
  <c r="AH4" i="13"/>
  <c r="AG4" i="13"/>
  <c r="AF4" i="13"/>
  <c r="AE4" i="13"/>
  <c r="AD4" i="13"/>
  <c r="AC4" i="13"/>
  <c r="AB4" i="13"/>
  <c r="AA4" i="13"/>
  <c r="Z4" i="13"/>
  <c r="Y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B4" i="13"/>
  <c r="CA3" i="13"/>
  <c r="BZ3" i="13"/>
  <c r="BY3" i="13"/>
  <c r="BX3" i="13"/>
  <c r="BW3" i="13"/>
  <c r="BV3" i="13"/>
  <c r="BU3" i="13"/>
  <c r="BT3" i="13"/>
  <c r="BS3" i="13"/>
  <c r="BR3" i="13"/>
  <c r="BQ3" i="13"/>
  <c r="BP3" i="13"/>
  <c r="BO3" i="13"/>
  <c r="BN3" i="13"/>
  <c r="BA3" i="13"/>
  <c r="AZ3" i="13"/>
  <c r="AY3" i="13"/>
  <c r="AX3" i="13"/>
  <c r="AW3" i="13"/>
  <c r="AV3" i="13"/>
  <c r="AU3" i="13"/>
  <c r="AT3" i="13"/>
  <c r="AS3" i="13"/>
  <c r="AR3" i="13"/>
  <c r="AQ3" i="13"/>
  <c r="AP3" i="13"/>
  <c r="AO3" i="13"/>
  <c r="AN3" i="13"/>
  <c r="AM3" i="13"/>
  <c r="AL3" i="13"/>
  <c r="AK3" i="13"/>
  <c r="AJ3" i="13"/>
  <c r="AI3" i="13"/>
  <c r="AH3" i="13"/>
  <c r="AG3" i="13"/>
  <c r="AF3" i="13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B3" i="13"/>
  <c r="BL3" i="13" l="1"/>
  <c r="BJ3" i="2"/>
  <c r="BL3" i="27"/>
  <c r="BL3" i="29"/>
  <c r="BL3" i="26"/>
  <c r="BL3" i="28"/>
  <c r="Q162" i="2" l="1"/>
  <c r="O127" i="6" s="1"/>
  <c r="Q161" i="2"/>
  <c r="P161" i="2" s="1"/>
  <c r="U162" i="2"/>
  <c r="T162" i="2" s="1"/>
  <c r="N159" i="6" s="1"/>
  <c r="U161" i="2"/>
  <c r="T161" i="2" s="1"/>
  <c r="U160" i="2"/>
  <c r="Q160" i="2"/>
  <c r="I162" i="2"/>
  <c r="H162" i="2" s="1"/>
  <c r="N63" i="6" s="1"/>
  <c r="I161" i="2"/>
  <c r="H161" i="2" s="1"/>
  <c r="N62" i="6" s="1"/>
  <c r="I160" i="2"/>
  <c r="BB162" i="2"/>
  <c r="O415" i="6" s="1"/>
  <c r="AW162" i="2"/>
  <c r="AS162" i="2"/>
  <c r="AO162" i="2"/>
  <c r="AN162" i="2" s="1"/>
  <c r="N319" i="6" s="1"/>
  <c r="AK162" i="2"/>
  <c r="O287" i="6" s="1"/>
  <c r="AG162" i="2"/>
  <c r="O255" i="6" s="1"/>
  <c r="AC162" i="2"/>
  <c r="O223" i="6" s="1"/>
  <c r="Y162" i="2"/>
  <c r="X162" i="2" s="1"/>
  <c r="N191" i="6" s="1"/>
  <c r="E162" i="2"/>
  <c r="O30" i="6" s="1"/>
  <c r="M95" i="6"/>
  <c r="M94" i="6"/>
  <c r="I95" i="6"/>
  <c r="I94" i="6"/>
  <c r="E95" i="6"/>
  <c r="E94" i="6"/>
  <c r="A95" i="6"/>
  <c r="A94" i="6"/>
  <c r="M63" i="6"/>
  <c r="M62" i="6"/>
  <c r="I63" i="6"/>
  <c r="I62" i="6"/>
  <c r="I60" i="6"/>
  <c r="I59" i="6"/>
  <c r="E63" i="6"/>
  <c r="E62" i="6"/>
  <c r="E60" i="6"/>
  <c r="E59" i="6"/>
  <c r="A63" i="6"/>
  <c r="A62" i="6"/>
  <c r="A61" i="6"/>
  <c r="A60" i="6"/>
  <c r="A59" i="6"/>
  <c r="AB162" i="2" l="1"/>
  <c r="N223" i="6" s="1"/>
  <c r="AZ162" i="2"/>
  <c r="N415" i="6" s="1"/>
  <c r="AV162" i="2"/>
  <c r="AR162" i="2"/>
  <c r="O319" i="6"/>
  <c r="AJ162" i="2"/>
  <c r="N287" i="6" s="1"/>
  <c r="AF162" i="2"/>
  <c r="N255" i="6" s="1"/>
  <c r="O191" i="6"/>
  <c r="O159" i="6"/>
  <c r="P162" i="2"/>
  <c r="N127" i="6" s="1"/>
  <c r="CK3" i="2" l="1"/>
  <c r="BH3" i="29"/>
  <c r="BE3" i="28"/>
  <c r="BH3" i="27"/>
  <c r="CH3" i="27"/>
  <c r="BH3" i="28"/>
  <c r="BH3" i="26"/>
  <c r="CH3" i="13"/>
  <c r="CH3" i="26"/>
  <c r="BH3" i="13"/>
  <c r="BB3" i="28"/>
  <c r="BE3" i="27"/>
  <c r="BB3" i="26"/>
  <c r="BC3" i="26"/>
  <c r="BC3" i="28"/>
  <c r="BD3" i="27"/>
  <c r="BC3" i="27"/>
  <c r="BD3" i="29"/>
  <c r="BB3" i="27"/>
  <c r="BC3" i="29"/>
  <c r="BB3" i="13"/>
  <c r="BC3" i="13"/>
  <c r="BE3" i="26"/>
  <c r="BD3" i="26"/>
  <c r="BD3" i="28"/>
  <c r="BB3" i="29"/>
  <c r="BD3" i="13"/>
  <c r="BE3" i="29"/>
  <c r="BE3" i="13"/>
  <c r="BD60" i="12"/>
  <c r="BC60" i="12"/>
  <c r="BB60" i="12"/>
  <c r="BA60" i="12"/>
  <c r="AZ60" i="12"/>
  <c r="AY60" i="12"/>
  <c r="AX60" i="12"/>
  <c r="AW60" i="12"/>
  <c r="AV60" i="12"/>
  <c r="AU60" i="12"/>
  <c r="AT60" i="12"/>
  <c r="AS60" i="12"/>
  <c r="AR60" i="12"/>
  <c r="AQ60" i="12"/>
  <c r="AP60" i="12"/>
  <c r="AO60" i="12"/>
  <c r="AN60" i="12"/>
  <c r="AM60" i="12"/>
  <c r="AL60" i="12"/>
  <c r="AK60" i="12"/>
  <c r="AJ60" i="12"/>
  <c r="AI60" i="12"/>
  <c r="AH60" i="12"/>
  <c r="AG60" i="12"/>
  <c r="AF60" i="12"/>
  <c r="AE60" i="12"/>
  <c r="AD60" i="12"/>
  <c r="AC60" i="12"/>
  <c r="AB60" i="12"/>
  <c r="AA60" i="12"/>
  <c r="Z60" i="12"/>
  <c r="Y60" i="12"/>
  <c r="X60" i="12"/>
  <c r="W60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BD58" i="12"/>
  <c r="BC58" i="12"/>
  <c r="BB58" i="12"/>
  <c r="BA58" i="12"/>
  <c r="AZ58" i="12"/>
  <c r="AY58" i="12"/>
  <c r="AX58" i="12"/>
  <c r="AW58" i="12"/>
  <c r="AV58" i="12"/>
  <c r="AU58" i="12"/>
  <c r="AT58" i="12"/>
  <c r="AS58" i="12"/>
  <c r="AR58" i="12"/>
  <c r="AQ58" i="12"/>
  <c r="AP58" i="12"/>
  <c r="AO58" i="12"/>
  <c r="AN58" i="12"/>
  <c r="AM58" i="12"/>
  <c r="AL58" i="12"/>
  <c r="AK58" i="12"/>
  <c r="AJ58" i="12"/>
  <c r="AI58" i="12"/>
  <c r="AH58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BD56" i="12"/>
  <c r="BC56" i="12"/>
  <c r="BB56" i="12"/>
  <c r="BA56" i="12"/>
  <c r="AZ56" i="12"/>
  <c r="AY56" i="12"/>
  <c r="AX56" i="12"/>
  <c r="AW56" i="12"/>
  <c r="AV56" i="12"/>
  <c r="AU56" i="12"/>
  <c r="AT56" i="12"/>
  <c r="AS56" i="12"/>
  <c r="AR56" i="12"/>
  <c r="AQ56" i="12"/>
  <c r="AP56" i="12"/>
  <c r="AO56" i="12"/>
  <c r="AN56" i="12"/>
  <c r="AM56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BD54" i="12"/>
  <c r="BC54" i="12"/>
  <c r="BB54" i="12"/>
  <c r="BA54" i="12"/>
  <c r="AZ54" i="12"/>
  <c r="AY54" i="12"/>
  <c r="AX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BD52" i="12"/>
  <c r="BC52" i="12"/>
  <c r="BB52" i="12"/>
  <c r="BA52" i="12"/>
  <c r="AZ52" i="12"/>
  <c r="AY52" i="12"/>
  <c r="AX52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BD50" i="12"/>
  <c r="BC50" i="12"/>
  <c r="BB50" i="12"/>
  <c r="BA50" i="12"/>
  <c r="AZ50" i="12"/>
  <c r="AY50" i="12"/>
  <c r="AX50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BD48" i="12"/>
  <c r="BC48" i="12"/>
  <c r="BB48" i="12"/>
  <c r="BA48" i="12"/>
  <c r="AZ48" i="12"/>
  <c r="AY48" i="12"/>
  <c r="AX48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BD46" i="12"/>
  <c r="BC46" i="12"/>
  <c r="BB46" i="12"/>
  <c r="BA46" i="12"/>
  <c r="AZ46" i="12"/>
  <c r="AY46" i="12"/>
  <c r="AX46" i="12"/>
  <c r="AW46" i="12"/>
  <c r="AV46" i="12"/>
  <c r="AU46" i="12"/>
  <c r="AT46" i="12"/>
  <c r="AS46" i="12"/>
  <c r="AR46" i="12"/>
  <c r="AQ46" i="12"/>
  <c r="AP46" i="12"/>
  <c r="AO46" i="12"/>
  <c r="AN46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BD44" i="12"/>
  <c r="BC44" i="12"/>
  <c r="BB44" i="12"/>
  <c r="BA44" i="12"/>
  <c r="AZ44" i="12"/>
  <c r="AY44" i="12"/>
  <c r="AX44" i="12"/>
  <c r="AW44" i="12"/>
  <c r="AV44" i="12"/>
  <c r="AU44" i="12"/>
  <c r="AT44" i="12"/>
  <c r="AS44" i="12"/>
  <c r="AR44" i="12"/>
  <c r="AQ44" i="12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BD42" i="12"/>
  <c r="BC42" i="12"/>
  <c r="BB42" i="12"/>
  <c r="BA42" i="12"/>
  <c r="AZ42" i="12"/>
  <c r="AY42" i="12"/>
  <c r="AX42" i="12"/>
  <c r="AW42" i="12"/>
  <c r="AV42" i="12"/>
  <c r="AU42" i="12"/>
  <c r="AT42" i="12"/>
  <c r="AS42" i="12"/>
  <c r="AR42" i="12"/>
  <c r="AQ42" i="12"/>
  <c r="AP42" i="12"/>
  <c r="AO42" i="12"/>
  <c r="AN42" i="12"/>
  <c r="AM42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BD40" i="12"/>
  <c r="BC40" i="12"/>
  <c r="BB40" i="12"/>
  <c r="BA40" i="12"/>
  <c r="AZ40" i="12"/>
  <c r="AY40" i="12"/>
  <c r="AX40" i="12"/>
  <c r="AW40" i="12"/>
  <c r="AV40" i="12"/>
  <c r="AU40" i="12"/>
  <c r="AT40" i="12"/>
  <c r="AS40" i="12"/>
  <c r="AR40" i="12"/>
  <c r="AQ40" i="12"/>
  <c r="AP40" i="12"/>
  <c r="AO40" i="12"/>
  <c r="AN40" i="12"/>
  <c r="AM40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BD38" i="12"/>
  <c r="BC38" i="12"/>
  <c r="BB38" i="12"/>
  <c r="BA38" i="12"/>
  <c r="AZ38" i="12"/>
  <c r="AY38" i="12"/>
  <c r="AX38" i="12"/>
  <c r="AW38" i="12"/>
  <c r="AV38" i="12"/>
  <c r="AU38" i="12"/>
  <c r="AT38" i="12"/>
  <c r="AS38" i="12"/>
  <c r="AR38" i="12"/>
  <c r="AQ38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BD36" i="12"/>
  <c r="BC36" i="12"/>
  <c r="BB36" i="12"/>
  <c r="BA36" i="12"/>
  <c r="AZ36" i="12"/>
  <c r="AY36" i="12"/>
  <c r="AX36" i="12"/>
  <c r="AW36" i="12"/>
  <c r="AV36" i="12"/>
  <c r="AU36" i="12"/>
  <c r="AT36" i="12"/>
  <c r="AS36" i="12"/>
  <c r="AR36" i="12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BD34" i="12"/>
  <c r="BC34" i="12"/>
  <c r="BB34" i="12"/>
  <c r="BA34" i="12"/>
  <c r="AZ34" i="12"/>
  <c r="AY34" i="12"/>
  <c r="AX34" i="12"/>
  <c r="AW34" i="12"/>
  <c r="AV34" i="12"/>
  <c r="AU34" i="12"/>
  <c r="AT34" i="12"/>
  <c r="AS34" i="12"/>
  <c r="AR34" i="12"/>
  <c r="AQ34" i="12"/>
  <c r="AP34" i="12"/>
  <c r="AO34" i="12"/>
  <c r="AN34" i="12"/>
  <c r="AM34" i="12"/>
  <c r="AL34" i="12"/>
  <c r="AK34" i="12"/>
  <c r="AJ34" i="12"/>
  <c r="AI34" i="12"/>
  <c r="AH34" i="12"/>
  <c r="AG34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BD32" i="12"/>
  <c r="BC32" i="12"/>
  <c r="BB32" i="12"/>
  <c r="BA32" i="12"/>
  <c r="AZ32" i="12"/>
  <c r="AY32" i="12"/>
  <c r="AX32" i="12"/>
  <c r="AW32" i="12"/>
  <c r="AV32" i="12"/>
  <c r="AU32" i="12"/>
  <c r="AT32" i="12"/>
  <c r="AS32" i="12"/>
  <c r="AR32" i="12"/>
  <c r="AQ32" i="12"/>
  <c r="AP32" i="12"/>
  <c r="AO32" i="12"/>
  <c r="AN32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BD30" i="12"/>
  <c r="BC30" i="12"/>
  <c r="BB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BD28" i="12"/>
  <c r="BC28" i="12"/>
  <c r="BB28" i="12"/>
  <c r="BA28" i="12"/>
  <c r="AZ28" i="12"/>
  <c r="AY28" i="12"/>
  <c r="AX28" i="12"/>
  <c r="AW28" i="12"/>
  <c r="AV28" i="12"/>
  <c r="AU28" i="12"/>
  <c r="AT28" i="12"/>
  <c r="AS28" i="12"/>
  <c r="AR28" i="12"/>
  <c r="AQ28" i="12"/>
  <c r="AP28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BD26" i="12"/>
  <c r="BC26" i="12"/>
  <c r="BB26" i="12"/>
  <c r="BA26" i="12"/>
  <c r="AZ26" i="12"/>
  <c r="AY26" i="12"/>
  <c r="AX26" i="12"/>
  <c r="AW26" i="12"/>
  <c r="AV26" i="12"/>
  <c r="AU26" i="12"/>
  <c r="AT26" i="12"/>
  <c r="AS26" i="12"/>
  <c r="AR26" i="12"/>
  <c r="AQ26" i="12"/>
  <c r="AP26" i="12"/>
  <c r="AO26" i="12"/>
  <c r="AN26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BD24" i="12"/>
  <c r="BC24" i="12"/>
  <c r="BB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BD22" i="12"/>
  <c r="BC22" i="12"/>
  <c r="BB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BD20" i="12"/>
  <c r="BC20" i="12"/>
  <c r="BB20" i="12"/>
  <c r="BA20" i="12"/>
  <c r="AZ20" i="12"/>
  <c r="AY20" i="12"/>
  <c r="AX20" i="12"/>
  <c r="AW20" i="12"/>
  <c r="AV20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BD18" i="12"/>
  <c r="BC18" i="12"/>
  <c r="BB18" i="12"/>
  <c r="BA18" i="12"/>
  <c r="AZ18" i="12"/>
  <c r="AY18" i="12"/>
  <c r="AX18" i="12"/>
  <c r="AW18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BD16" i="12"/>
  <c r="BC16" i="12"/>
  <c r="BB16" i="12"/>
  <c r="BA16" i="12"/>
  <c r="AZ16" i="12"/>
  <c r="AY16" i="12"/>
  <c r="AX16" i="12"/>
  <c r="AW16" i="12"/>
  <c r="AV16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BD12" i="12"/>
  <c r="BC12" i="12"/>
  <c r="BB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BD10" i="12"/>
  <c r="BC10" i="12"/>
  <c r="BB10" i="12"/>
  <c r="BA10" i="12"/>
  <c r="AZ10" i="12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BD8" i="12"/>
  <c r="BC8" i="12"/>
  <c r="BB8" i="12"/>
  <c r="BA8" i="12"/>
  <c r="AZ8" i="12"/>
  <c r="AY8" i="12"/>
  <c r="AX8" i="12"/>
  <c r="AW8" i="12"/>
  <c r="AV8" i="12"/>
  <c r="AU8" i="12"/>
  <c r="AT8" i="12"/>
  <c r="AS8" i="12"/>
  <c r="AR8" i="12"/>
  <c r="AQ8" i="12"/>
  <c r="AP8" i="12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BD6" i="12"/>
  <c r="BC6" i="12"/>
  <c r="BB6" i="12"/>
  <c r="BA6" i="12"/>
  <c r="AZ6" i="12"/>
  <c r="AY6" i="12"/>
  <c r="AX6" i="12"/>
  <c r="AW6" i="12"/>
  <c r="AV6" i="12"/>
  <c r="AU6" i="12"/>
  <c r="AS6" i="12"/>
  <c r="AR6" i="12"/>
  <c r="AP6" i="12"/>
  <c r="AO6" i="12"/>
  <c r="AN6" i="12"/>
  <c r="AM6" i="12"/>
  <c r="AL6" i="12"/>
  <c r="AK6" i="12"/>
  <c r="AJ6" i="12"/>
  <c r="AI6" i="12"/>
  <c r="AH6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F6" i="12"/>
  <c r="E60" i="12"/>
  <c r="E58" i="12"/>
  <c r="E56" i="12"/>
  <c r="E54" i="12"/>
  <c r="E52" i="12"/>
  <c r="E50" i="12"/>
  <c r="E48" i="12"/>
  <c r="E46" i="12"/>
  <c r="E44" i="12"/>
  <c r="E42" i="12"/>
  <c r="E40" i="12"/>
  <c r="E38" i="12"/>
  <c r="E36" i="12"/>
  <c r="E34" i="12"/>
  <c r="E32" i="12"/>
  <c r="E30" i="12"/>
  <c r="E28" i="12"/>
  <c r="E26" i="12"/>
  <c r="E24" i="12"/>
  <c r="E22" i="12"/>
  <c r="E20" i="12" l="1"/>
  <c r="E18" i="12"/>
  <c r="E16" i="12"/>
  <c r="E12" i="12"/>
  <c r="E10" i="12"/>
  <c r="E8" i="12"/>
  <c r="E6" i="12"/>
  <c r="BD4" i="12" l="1"/>
  <c r="BC4" i="12"/>
  <c r="BB4" i="12"/>
  <c r="BA4" i="12"/>
  <c r="AZ4" i="12"/>
  <c r="AY4" i="12"/>
  <c r="AX4" i="12"/>
  <c r="AW4" i="12"/>
  <c r="AV4" i="12"/>
  <c r="AU4" i="12"/>
  <c r="AS4" i="12"/>
  <c r="AR4" i="12"/>
  <c r="AP4" i="12"/>
  <c r="AO4" i="12"/>
  <c r="AN4" i="12"/>
  <c r="AM4" i="12"/>
  <c r="AL4" i="12"/>
  <c r="AK4" i="12"/>
  <c r="AJ4" i="12"/>
  <c r="AI4" i="12"/>
  <c r="AH4" i="12"/>
  <c r="AG4" i="12"/>
  <c r="AF4" i="12"/>
  <c r="AE4" i="12"/>
  <c r="AD4" i="12"/>
  <c r="AC4" i="12"/>
  <c r="AB4" i="12"/>
  <c r="AA4" i="12"/>
  <c r="Z4" i="12"/>
  <c r="Y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F4" i="12"/>
  <c r="E4" i="12"/>
  <c r="O3" i="2" l="1"/>
  <c r="Q97" i="2" s="1"/>
  <c r="P97" i="2" s="1"/>
  <c r="Q96" i="2" l="1"/>
  <c r="BL60" i="12"/>
  <c r="BK60" i="12"/>
  <c r="BJ60" i="12"/>
  <c r="BI60" i="12"/>
  <c r="BH60" i="12"/>
  <c r="BG60" i="12"/>
  <c r="BF60" i="12"/>
  <c r="BE60" i="12"/>
  <c r="BL58" i="12"/>
  <c r="BK58" i="12"/>
  <c r="BJ58" i="12"/>
  <c r="BI58" i="12"/>
  <c r="BH58" i="12"/>
  <c r="BG58" i="12"/>
  <c r="BF58" i="12"/>
  <c r="BE58" i="12"/>
  <c r="BL56" i="12"/>
  <c r="BK56" i="12"/>
  <c r="BJ56" i="12"/>
  <c r="BI56" i="12"/>
  <c r="BH56" i="12"/>
  <c r="BG56" i="12"/>
  <c r="BF56" i="12"/>
  <c r="BE56" i="12"/>
  <c r="BL54" i="12"/>
  <c r="BK54" i="12"/>
  <c r="BJ54" i="12"/>
  <c r="BI54" i="12"/>
  <c r="BH54" i="12"/>
  <c r="BG54" i="12"/>
  <c r="BF54" i="12"/>
  <c r="BE54" i="12"/>
  <c r="BL52" i="12"/>
  <c r="BK52" i="12"/>
  <c r="BJ52" i="12"/>
  <c r="BI52" i="12"/>
  <c r="BH52" i="12"/>
  <c r="BG52" i="12"/>
  <c r="BF52" i="12"/>
  <c r="BE52" i="12"/>
  <c r="BL50" i="12"/>
  <c r="BK50" i="12"/>
  <c r="BJ50" i="12"/>
  <c r="BI50" i="12"/>
  <c r="BH50" i="12"/>
  <c r="BG50" i="12"/>
  <c r="BF50" i="12"/>
  <c r="BE50" i="12"/>
  <c r="BL48" i="12"/>
  <c r="BK48" i="12"/>
  <c r="BJ48" i="12"/>
  <c r="BI48" i="12"/>
  <c r="BH48" i="12"/>
  <c r="BG48" i="12"/>
  <c r="BF48" i="12"/>
  <c r="BE48" i="12"/>
  <c r="BL46" i="12"/>
  <c r="BK46" i="12"/>
  <c r="BJ46" i="12"/>
  <c r="BI46" i="12"/>
  <c r="BH46" i="12"/>
  <c r="BG46" i="12"/>
  <c r="BF46" i="12"/>
  <c r="BE46" i="12"/>
  <c r="BL44" i="12"/>
  <c r="BK44" i="12"/>
  <c r="BJ44" i="12"/>
  <c r="BI44" i="12"/>
  <c r="BH44" i="12"/>
  <c r="BG44" i="12"/>
  <c r="BF44" i="12"/>
  <c r="BE44" i="12"/>
  <c r="BL42" i="12"/>
  <c r="BK42" i="12"/>
  <c r="BJ42" i="12"/>
  <c r="BI42" i="12"/>
  <c r="BH42" i="12"/>
  <c r="BG42" i="12"/>
  <c r="BF42" i="12"/>
  <c r="BE42" i="12"/>
  <c r="BL40" i="12"/>
  <c r="BK40" i="12"/>
  <c r="BJ40" i="12"/>
  <c r="BI40" i="12"/>
  <c r="BH40" i="12"/>
  <c r="BG40" i="12"/>
  <c r="BF40" i="12"/>
  <c r="BE40" i="12"/>
  <c r="BL38" i="12"/>
  <c r="BK38" i="12"/>
  <c r="BJ38" i="12"/>
  <c r="BI38" i="12"/>
  <c r="BH38" i="12"/>
  <c r="BG38" i="12"/>
  <c r="BF38" i="12"/>
  <c r="BE38" i="12"/>
  <c r="BL36" i="12"/>
  <c r="BK36" i="12"/>
  <c r="BJ36" i="12"/>
  <c r="BI36" i="12"/>
  <c r="BH36" i="12"/>
  <c r="BG36" i="12"/>
  <c r="BF36" i="12"/>
  <c r="BE36" i="12"/>
  <c r="BL34" i="12"/>
  <c r="BK34" i="12"/>
  <c r="BJ34" i="12"/>
  <c r="BI34" i="12"/>
  <c r="BH34" i="12"/>
  <c r="BG34" i="12"/>
  <c r="BF34" i="12"/>
  <c r="BE34" i="12"/>
  <c r="BL32" i="12"/>
  <c r="BK32" i="12"/>
  <c r="BJ32" i="12"/>
  <c r="BI32" i="12"/>
  <c r="BH32" i="12"/>
  <c r="BG32" i="12"/>
  <c r="BF32" i="12"/>
  <c r="BE32" i="12"/>
  <c r="BL30" i="12"/>
  <c r="BK30" i="12"/>
  <c r="BJ30" i="12"/>
  <c r="BI30" i="12"/>
  <c r="BH30" i="12"/>
  <c r="BG30" i="12"/>
  <c r="BF30" i="12"/>
  <c r="BE30" i="12"/>
  <c r="BL28" i="12"/>
  <c r="BK28" i="12"/>
  <c r="BJ28" i="12"/>
  <c r="BI28" i="12"/>
  <c r="BH28" i="12"/>
  <c r="BG28" i="12"/>
  <c r="BF28" i="12"/>
  <c r="BE28" i="12"/>
  <c r="BL26" i="12"/>
  <c r="BK26" i="12"/>
  <c r="BJ26" i="12"/>
  <c r="BI26" i="12"/>
  <c r="BH26" i="12"/>
  <c r="BG26" i="12"/>
  <c r="BF26" i="12"/>
  <c r="BE26" i="12"/>
  <c r="BL24" i="12"/>
  <c r="BK24" i="12"/>
  <c r="BJ24" i="12"/>
  <c r="BI24" i="12"/>
  <c r="BH24" i="12"/>
  <c r="BG24" i="12"/>
  <c r="BF24" i="12"/>
  <c r="BE24" i="12"/>
  <c r="BL22" i="12"/>
  <c r="BK22" i="12"/>
  <c r="BJ22" i="12"/>
  <c r="BI22" i="12"/>
  <c r="BH22" i="12"/>
  <c r="BG22" i="12"/>
  <c r="BF22" i="12"/>
  <c r="BE22" i="12"/>
  <c r="BL20" i="12"/>
  <c r="BK20" i="12"/>
  <c r="BJ20" i="12"/>
  <c r="BI20" i="12"/>
  <c r="BH20" i="12"/>
  <c r="BG20" i="12"/>
  <c r="BF20" i="12"/>
  <c r="BE20" i="12"/>
  <c r="BL18" i="12"/>
  <c r="BK18" i="12"/>
  <c r="BJ18" i="12"/>
  <c r="BI18" i="12"/>
  <c r="BH18" i="12"/>
  <c r="BG18" i="12"/>
  <c r="BF18" i="12"/>
  <c r="BE18" i="12"/>
  <c r="BL16" i="12"/>
  <c r="BK16" i="12"/>
  <c r="BJ16" i="12"/>
  <c r="BI16" i="12"/>
  <c r="BH16" i="12"/>
  <c r="BG16" i="12"/>
  <c r="BF16" i="12"/>
  <c r="BE16" i="12"/>
  <c r="BL12" i="12"/>
  <c r="BK12" i="12"/>
  <c r="BJ12" i="12"/>
  <c r="BI12" i="12"/>
  <c r="BH12" i="12"/>
  <c r="BG12" i="12"/>
  <c r="BF12" i="12"/>
  <c r="BE12" i="12"/>
  <c r="BL10" i="12"/>
  <c r="BK10" i="12"/>
  <c r="BJ10" i="12"/>
  <c r="BI10" i="12"/>
  <c r="BH10" i="12"/>
  <c r="BG10" i="12"/>
  <c r="BF10" i="12"/>
  <c r="BE10" i="12"/>
  <c r="BL8" i="12"/>
  <c r="BK8" i="12"/>
  <c r="BJ8" i="12"/>
  <c r="BI8" i="12"/>
  <c r="BH8" i="12"/>
  <c r="BG8" i="12"/>
  <c r="BF8" i="12"/>
  <c r="BE8" i="12"/>
  <c r="BL6" i="12"/>
  <c r="BK6" i="12"/>
  <c r="BJ6" i="12"/>
  <c r="BI6" i="12"/>
  <c r="BH6" i="12"/>
  <c r="BG6" i="12"/>
  <c r="BF6" i="12"/>
  <c r="BE6" i="12"/>
  <c r="BL4" i="12"/>
  <c r="BK4" i="12"/>
  <c r="BJ4" i="12"/>
  <c r="BI4" i="12"/>
  <c r="BH4" i="12"/>
  <c r="BG4" i="12"/>
  <c r="BF4" i="12"/>
  <c r="BE4" i="12"/>
  <c r="BN3" i="2"/>
  <c r="BS135" i="2" s="1"/>
  <c r="BR135" i="2" s="1"/>
  <c r="BL3" i="2"/>
  <c r="BK3" i="2"/>
  <c r="BS64" i="2" s="1"/>
  <c r="BR64" i="2" s="1"/>
  <c r="B544" i="6" s="1"/>
  <c r="BS74" i="2" l="1"/>
  <c r="BS97" i="2"/>
  <c r="BR97" i="2" s="1"/>
  <c r="F544" i="6" s="1"/>
  <c r="BS162" i="2"/>
  <c r="O543" i="6" s="1"/>
  <c r="P96" i="2"/>
  <c r="F127" i="6" s="1"/>
  <c r="G127" i="6"/>
  <c r="BS96" i="2"/>
  <c r="BS63" i="2"/>
  <c r="BS161" i="2"/>
  <c r="BG30" i="1"/>
  <c r="BF30" i="1"/>
  <c r="BG29" i="1"/>
  <c r="BF29" i="1"/>
  <c r="BG28" i="1"/>
  <c r="BF28" i="1"/>
  <c r="BG27" i="1"/>
  <c r="BF27" i="1"/>
  <c r="BG26" i="1"/>
  <c r="BF26" i="1"/>
  <c r="BG25" i="1"/>
  <c r="BF25" i="1"/>
  <c r="BG24" i="1"/>
  <c r="BF24" i="1"/>
  <c r="BG23" i="1"/>
  <c r="BF23" i="1"/>
  <c r="BG22" i="1"/>
  <c r="BF22" i="1"/>
  <c r="BG21" i="1"/>
  <c r="BF21" i="1"/>
  <c r="BG20" i="1"/>
  <c r="BF20" i="1"/>
  <c r="BF19" i="1"/>
  <c r="BG18" i="1"/>
  <c r="BF18" i="1"/>
  <c r="BG17" i="1"/>
  <c r="BF17" i="1"/>
  <c r="BG16" i="1"/>
  <c r="BF16" i="1"/>
  <c r="BJ16" i="2" s="1"/>
  <c r="BG15" i="1"/>
  <c r="BF15" i="1"/>
  <c r="BG14" i="1"/>
  <c r="BF14" i="1"/>
  <c r="BG13" i="1"/>
  <c r="BF13" i="1"/>
  <c r="BG12" i="1"/>
  <c r="BF12" i="1"/>
  <c r="BG10" i="1"/>
  <c r="BF10" i="1"/>
  <c r="BG9" i="1"/>
  <c r="BF9" i="1"/>
  <c r="BG7" i="1"/>
  <c r="BF7" i="1"/>
  <c r="BF6" i="1"/>
  <c r="BH6" i="2" s="1"/>
  <c r="BG5" i="1"/>
  <c r="BF5" i="1"/>
  <c r="BH5" i="2" s="1"/>
  <c r="BD30" i="1"/>
  <c r="BD29" i="1"/>
  <c r="BC29" i="1"/>
  <c r="BD28" i="1"/>
  <c r="BC28" i="1"/>
  <c r="BD27" i="1"/>
  <c r="BC27" i="1"/>
  <c r="BD26" i="1"/>
  <c r="BC26" i="1"/>
  <c r="BD25" i="1"/>
  <c r="BC25" i="1"/>
  <c r="BD24" i="1"/>
  <c r="BC24" i="1"/>
  <c r="BD23" i="1"/>
  <c r="BC23" i="1"/>
  <c r="BD22" i="1"/>
  <c r="BC22" i="1"/>
  <c r="BD21" i="1"/>
  <c r="BC21" i="1"/>
  <c r="BD20" i="1"/>
  <c r="BC20" i="1"/>
  <c r="BD19" i="1"/>
  <c r="BC19" i="1"/>
  <c r="BD18" i="1"/>
  <c r="BC18" i="1"/>
  <c r="BD17" i="1"/>
  <c r="BA17" i="2" s="1"/>
  <c r="BD16" i="1"/>
  <c r="BC16" i="1"/>
  <c r="BE16" i="2" s="1"/>
  <c r="BD15" i="1"/>
  <c r="BC15" i="1"/>
  <c r="BD14" i="1"/>
  <c r="BC14" i="1"/>
  <c r="BD13" i="1"/>
  <c r="BC13" i="1"/>
  <c r="BD12" i="1"/>
  <c r="BC12" i="1"/>
  <c r="BD10" i="1"/>
  <c r="BC10" i="1"/>
  <c r="BD9" i="1"/>
  <c r="BC9" i="1"/>
  <c r="BD7" i="1"/>
  <c r="BC7" i="1"/>
  <c r="BD6" i="1"/>
  <c r="BC6" i="1"/>
  <c r="BD5" i="1"/>
  <c r="BC5" i="1"/>
  <c r="BC4" i="1"/>
  <c r="BB3" i="1"/>
  <c r="BA3" i="1"/>
  <c r="BB30" i="1"/>
  <c r="CJ30" i="2" s="1"/>
  <c r="BA30" i="1"/>
  <c r="BB29" i="1"/>
  <c r="CJ29" i="2" s="1"/>
  <c r="BA29" i="1"/>
  <c r="BB28" i="1"/>
  <c r="CJ28" i="2" s="1"/>
  <c r="BA28" i="1"/>
  <c r="BB27" i="1"/>
  <c r="CJ27" i="2" s="1"/>
  <c r="BA27" i="1"/>
  <c r="BB26" i="1"/>
  <c r="CJ26" i="2" s="1"/>
  <c r="BA26" i="1"/>
  <c r="BB25" i="1"/>
  <c r="CJ25" i="2" s="1"/>
  <c r="BA25" i="1"/>
  <c r="BB24" i="1"/>
  <c r="CJ24" i="2" s="1"/>
  <c r="BA24" i="1"/>
  <c r="CJ23" i="2"/>
  <c r="BA23" i="1"/>
  <c r="BB22" i="1"/>
  <c r="CJ22" i="2" s="1"/>
  <c r="BA22" i="1"/>
  <c r="BB21" i="1"/>
  <c r="CJ21" i="2" s="1"/>
  <c r="BA21" i="1"/>
  <c r="BB20" i="1"/>
  <c r="CJ20" i="2" s="1"/>
  <c r="BA20" i="1"/>
  <c r="BB19" i="1"/>
  <c r="CJ19" i="2" s="1"/>
  <c r="BA19" i="1"/>
  <c r="BB18" i="1"/>
  <c r="CJ18" i="2" s="1"/>
  <c r="BA18" i="1"/>
  <c r="CJ17" i="2"/>
  <c r="BA17" i="1"/>
  <c r="BB16" i="1"/>
  <c r="CJ16" i="2" s="1"/>
  <c r="BA16" i="1"/>
  <c r="BB15" i="1"/>
  <c r="CJ15" i="2" s="1"/>
  <c r="BA15" i="1"/>
  <c r="CJ14" i="2"/>
  <c r="BA14" i="1"/>
  <c r="BB13" i="1"/>
  <c r="CJ13" i="2" s="1"/>
  <c r="BA13" i="1"/>
  <c r="BB12" i="1"/>
  <c r="CJ12" i="2" s="1"/>
  <c r="BA12" i="1"/>
  <c r="CJ11" i="2"/>
  <c r="CI11" i="2"/>
  <c r="BB10" i="1"/>
  <c r="CJ10" i="2" s="1"/>
  <c r="BA10" i="1"/>
  <c r="BB9" i="1"/>
  <c r="CJ9" i="2" s="1"/>
  <c r="BA9" i="1"/>
  <c r="BB7" i="1"/>
  <c r="CJ7" i="2" s="1"/>
  <c r="BA7" i="1"/>
  <c r="BB6" i="1"/>
  <c r="CJ6" i="2" s="1"/>
  <c r="BA6" i="1"/>
  <c r="BB5" i="1"/>
  <c r="CJ5" i="2" s="1"/>
  <c r="BA5" i="1"/>
  <c r="BB4" i="1"/>
  <c r="CJ4" i="2" s="1"/>
  <c r="BA4" i="1"/>
  <c r="AW3" i="2"/>
  <c r="BB97" i="2" s="1"/>
  <c r="AZ97" i="2" s="1"/>
  <c r="F416" i="6" s="1"/>
  <c r="AV3" i="2"/>
  <c r="BB64" i="2" s="1"/>
  <c r="AZ64" i="2" s="1"/>
  <c r="B416" i="6" s="1"/>
  <c r="AS3" i="2"/>
  <c r="AM3" i="2"/>
  <c r="AO97" i="2" s="1"/>
  <c r="AN97" i="2" s="1"/>
  <c r="F320" i="6" s="1"/>
  <c r="AL3" i="2"/>
  <c r="AO64" i="2" s="1"/>
  <c r="AN64" i="2" s="1"/>
  <c r="B320" i="6" s="1"/>
  <c r="AI3" i="2"/>
  <c r="AK97" i="2" s="1"/>
  <c r="AJ97" i="2" s="1"/>
  <c r="F288" i="6" s="1"/>
  <c r="AH3" i="2"/>
  <c r="AK64" i="2" s="1"/>
  <c r="AJ64" i="2" s="1"/>
  <c r="B288" i="6" s="1"/>
  <c r="AE3" i="2"/>
  <c r="AD3" i="2"/>
  <c r="AA3" i="2"/>
  <c r="AC97" i="2" s="1"/>
  <c r="AB97" i="2" s="1"/>
  <c r="F224" i="6" s="1"/>
  <c r="Z3" i="2"/>
  <c r="AC64" i="2" s="1"/>
  <c r="AB64" i="2" s="1"/>
  <c r="B224" i="6" s="1"/>
  <c r="W3" i="2"/>
  <c r="Y97" i="2" s="1"/>
  <c r="X97" i="2" s="1"/>
  <c r="F192" i="6" s="1"/>
  <c r="V3" i="2"/>
  <c r="Y64" i="2" s="1"/>
  <c r="X64" i="2" s="1"/>
  <c r="B192" i="6" s="1"/>
  <c r="S3" i="2"/>
  <c r="R3" i="2"/>
  <c r="N3" i="2"/>
  <c r="Q64" i="2" s="1"/>
  <c r="P64" i="2" s="1"/>
  <c r="K3" i="2"/>
  <c r="M97" i="2" s="1"/>
  <c r="L97" i="2" s="1"/>
  <c r="J3" i="2"/>
  <c r="M64" i="2" s="1"/>
  <c r="L64" i="2" s="1"/>
  <c r="C3" i="2"/>
  <c r="E97" i="2" s="1"/>
  <c r="D97" i="2" s="1"/>
  <c r="AW64" i="2" l="1"/>
  <c r="AV64" i="2" s="1"/>
  <c r="AW97" i="2"/>
  <c r="AV97" i="2" s="1"/>
  <c r="AG69" i="2"/>
  <c r="AG97" i="2"/>
  <c r="AF97" i="2" s="1"/>
  <c r="F256" i="6" s="1"/>
  <c r="U70" i="2"/>
  <c r="U97" i="2"/>
  <c r="T97" i="2" s="1"/>
  <c r="CP7" i="2"/>
  <c r="BE20" i="2"/>
  <c r="BJ7" i="2"/>
  <c r="BJ13" i="2"/>
  <c r="BE6" i="2"/>
  <c r="BF6" i="2"/>
  <c r="BA6" i="2"/>
  <c r="BE12" i="2"/>
  <c r="BA12" i="2"/>
  <c r="BE30" i="2"/>
  <c r="U36" i="2"/>
  <c r="U64" i="2"/>
  <c r="T64" i="2" s="1"/>
  <c r="BE21" i="2"/>
  <c r="BA21" i="2"/>
  <c r="BE25" i="2"/>
  <c r="BA25" i="2"/>
  <c r="BE29" i="2"/>
  <c r="BA29" i="2"/>
  <c r="CK7" i="2"/>
  <c r="BE7" i="2"/>
  <c r="BA7" i="2"/>
  <c r="BE13" i="2"/>
  <c r="BD13" i="2"/>
  <c r="BE18" i="2"/>
  <c r="BA18" i="2"/>
  <c r="BE26" i="2"/>
  <c r="BA26" i="2"/>
  <c r="BE9" i="2"/>
  <c r="BA9" i="2"/>
  <c r="BE14" i="2"/>
  <c r="BA14" i="2"/>
  <c r="E69" i="2"/>
  <c r="E64" i="2"/>
  <c r="D64" i="2" s="1"/>
  <c r="BD4" i="2"/>
  <c r="BE4" i="2"/>
  <c r="BE19" i="2"/>
  <c r="BA19" i="2"/>
  <c r="BE23" i="2"/>
  <c r="BA23" i="2"/>
  <c r="BE27" i="2"/>
  <c r="BA27" i="2"/>
  <c r="AG36" i="2"/>
  <c r="AG63" i="2"/>
  <c r="AG64" i="2"/>
  <c r="AF64" i="2" s="1"/>
  <c r="B256" i="6" s="1"/>
  <c r="BE5" i="2"/>
  <c r="BD5" i="2"/>
  <c r="AZ5" i="2"/>
  <c r="BA5" i="2"/>
  <c r="BE10" i="2"/>
  <c r="BA10" i="2"/>
  <c r="BE15" i="2"/>
  <c r="BA15" i="2"/>
  <c r="BJ21" i="2"/>
  <c r="BJ25" i="2"/>
  <c r="BE24" i="2"/>
  <c r="BA24" i="2"/>
  <c r="BE28" i="2"/>
  <c r="BA28" i="2"/>
  <c r="BE17" i="2"/>
  <c r="BB69" i="2"/>
  <c r="BB74" i="2"/>
  <c r="BA3" i="2"/>
  <c r="AW36" i="2"/>
  <c r="AZ3" i="2"/>
  <c r="BE22" i="2"/>
  <c r="BA22" i="2"/>
  <c r="E94" i="2"/>
  <c r="D94" i="2" s="1"/>
  <c r="E85" i="2"/>
  <c r="D85" i="2" s="1"/>
  <c r="E77" i="2"/>
  <c r="D77" i="2" s="1"/>
  <c r="E93" i="2"/>
  <c r="D93" i="2" s="1"/>
  <c r="E84" i="2"/>
  <c r="D84" i="2" s="1"/>
  <c r="E76" i="2"/>
  <c r="D76" i="2" s="1"/>
  <c r="E39" i="2"/>
  <c r="E83" i="2"/>
  <c r="D83" i="2" s="1"/>
  <c r="E75" i="2"/>
  <c r="D75" i="2" s="1"/>
  <c r="E92" i="2"/>
  <c r="D92" i="2" s="1"/>
  <c r="E91" i="2"/>
  <c r="D91" i="2" s="1"/>
  <c r="E90" i="2"/>
  <c r="D90" i="2" s="1"/>
  <c r="E82" i="2"/>
  <c r="D82" i="2" s="1"/>
  <c r="E74" i="2"/>
  <c r="D74" i="2" s="1"/>
  <c r="E88" i="2"/>
  <c r="D88" i="2" s="1"/>
  <c r="E80" i="2"/>
  <c r="D80" i="2" s="1"/>
  <c r="E72" i="2"/>
  <c r="D72" i="2" s="1"/>
  <c r="E89" i="2"/>
  <c r="D89" i="2" s="1"/>
  <c r="E81" i="2"/>
  <c r="D81" i="2" s="1"/>
  <c r="E73" i="2"/>
  <c r="D73" i="2" s="1"/>
  <c r="E96" i="2"/>
  <c r="D96" i="2" s="1"/>
  <c r="E87" i="2"/>
  <c r="D87" i="2" s="1"/>
  <c r="E79" i="2"/>
  <c r="D79" i="2" s="1"/>
  <c r="E71" i="2"/>
  <c r="D71" i="2" s="1"/>
  <c r="E95" i="2"/>
  <c r="D95" i="2" s="1"/>
  <c r="E86" i="2"/>
  <c r="D86" i="2" s="1"/>
  <c r="E78" i="2"/>
  <c r="D78" i="2" s="1"/>
  <c r="E70" i="2"/>
  <c r="D70" i="2" s="1"/>
  <c r="AW95" i="2"/>
  <c r="AV95" i="2" s="1"/>
  <c r="AW87" i="2"/>
  <c r="AV87" i="2" s="1"/>
  <c r="AW79" i="2"/>
  <c r="AV79" i="2" s="1"/>
  <c r="AW71" i="2"/>
  <c r="AV71" i="2" s="1"/>
  <c r="AW83" i="2"/>
  <c r="AV83" i="2" s="1"/>
  <c r="AW90" i="2"/>
  <c r="AV90" i="2" s="1"/>
  <c r="AW94" i="2"/>
  <c r="AV94" i="2" s="1"/>
  <c r="AW86" i="2"/>
  <c r="AV86" i="2" s="1"/>
  <c r="AW78" i="2"/>
  <c r="AV78" i="2" s="1"/>
  <c r="AW70" i="2"/>
  <c r="AV70" i="2" s="1"/>
  <c r="AW91" i="2"/>
  <c r="AV91" i="2" s="1"/>
  <c r="AW82" i="2"/>
  <c r="AV82" i="2" s="1"/>
  <c r="AW72" i="2"/>
  <c r="AV72" i="2" s="1"/>
  <c r="AW93" i="2"/>
  <c r="AV93" i="2" s="1"/>
  <c r="AW85" i="2"/>
  <c r="AV85" i="2" s="1"/>
  <c r="AW77" i="2"/>
  <c r="AV77" i="2" s="1"/>
  <c r="AW69" i="2"/>
  <c r="AW75" i="2"/>
  <c r="AV75" i="2" s="1"/>
  <c r="AW74" i="2"/>
  <c r="AV74" i="2" s="1"/>
  <c r="AW92" i="2"/>
  <c r="AV92" i="2" s="1"/>
  <c r="AW84" i="2"/>
  <c r="AV84" i="2" s="1"/>
  <c r="AW76" i="2"/>
  <c r="AV76" i="2" s="1"/>
  <c r="AW89" i="2"/>
  <c r="AV89" i="2" s="1"/>
  <c r="AW81" i="2"/>
  <c r="AV81" i="2" s="1"/>
  <c r="AW73" i="2"/>
  <c r="AV73" i="2" s="1"/>
  <c r="AW96" i="2"/>
  <c r="AV96" i="2" s="1"/>
  <c r="AW88" i="2"/>
  <c r="AV88" i="2" s="1"/>
  <c r="AW80" i="2"/>
  <c r="AV80" i="2" s="1"/>
  <c r="BJ29" i="2"/>
  <c r="CK24" i="2"/>
  <c r="BG24" i="2"/>
  <c r="CN28" i="2"/>
  <c r="CM28" i="2"/>
  <c r="CP28" i="2"/>
  <c r="CN6" i="2"/>
  <c r="CM6" i="2"/>
  <c r="CP6" i="2"/>
  <c r="CN16" i="2"/>
  <c r="CM16" i="2"/>
  <c r="CP16" i="2"/>
  <c r="CK21" i="2"/>
  <c r="BG21" i="2"/>
  <c r="BG25" i="2"/>
  <c r="CK25" i="2"/>
  <c r="BG29" i="2"/>
  <c r="CK29" i="2"/>
  <c r="CI6" i="2"/>
  <c r="CI19" i="2"/>
  <c r="BG7" i="2"/>
  <c r="CK13" i="2"/>
  <c r="BG13" i="2"/>
  <c r="CN17" i="2"/>
  <c r="CP17" i="2"/>
  <c r="CM17" i="2"/>
  <c r="CM21" i="2"/>
  <c r="CP21" i="2"/>
  <c r="CN21" i="2"/>
  <c r="CM25" i="2"/>
  <c r="CP25" i="2"/>
  <c r="CN25" i="2"/>
  <c r="CN29" i="2"/>
  <c r="CM29" i="2"/>
  <c r="CP29" i="2"/>
  <c r="BJ9" i="2"/>
  <c r="BJ14" i="2"/>
  <c r="BJ18" i="2"/>
  <c r="BJ22" i="2"/>
  <c r="BJ30" i="2"/>
  <c r="BG30" i="2"/>
  <c r="CI5" i="2"/>
  <c r="CI30" i="2"/>
  <c r="CM24" i="2"/>
  <c r="CP24" i="2"/>
  <c r="CN24" i="2"/>
  <c r="CN7" i="2"/>
  <c r="CM7" i="2"/>
  <c r="CP13" i="2"/>
  <c r="CM13" i="2"/>
  <c r="CN13" i="2"/>
  <c r="BG18" i="2"/>
  <c r="CK18" i="2"/>
  <c r="CN30" i="2"/>
  <c r="CM30" i="2"/>
  <c r="CP30" i="2"/>
  <c r="CI7" i="2"/>
  <c r="CI12" i="2"/>
  <c r="CI16" i="2"/>
  <c r="CI20" i="2"/>
  <c r="CI24" i="2"/>
  <c r="CI28" i="2"/>
  <c r="CK4" i="2"/>
  <c r="BG4" i="2"/>
  <c r="BG14" i="2"/>
  <c r="CK14" i="2"/>
  <c r="CN18" i="2"/>
  <c r="CM18" i="2"/>
  <c r="CP18" i="2"/>
  <c r="BJ5" i="2"/>
  <c r="BJ10" i="2"/>
  <c r="BJ15" i="2"/>
  <c r="BJ19" i="2"/>
  <c r="BJ23" i="2"/>
  <c r="BJ27" i="2"/>
  <c r="CN5" i="2"/>
  <c r="CM5" i="2"/>
  <c r="CP5" i="2"/>
  <c r="CK28" i="2"/>
  <c r="BG28" i="2"/>
  <c r="CI18" i="2"/>
  <c r="CK12" i="2"/>
  <c r="BG12" i="2"/>
  <c r="BG20" i="2"/>
  <c r="CK20" i="2"/>
  <c r="BG6" i="2"/>
  <c r="CK6" i="2"/>
  <c r="CP20" i="2"/>
  <c r="CN20" i="2"/>
  <c r="CM20" i="2"/>
  <c r="CN4" i="2"/>
  <c r="CM4" i="2"/>
  <c r="CP4" i="2"/>
  <c r="CM14" i="2"/>
  <c r="CP14" i="2"/>
  <c r="CN14" i="2"/>
  <c r="BG19" i="2"/>
  <c r="CK19" i="2"/>
  <c r="CI4" i="2"/>
  <c r="CI13" i="2"/>
  <c r="CI17" i="2"/>
  <c r="CI21" i="2"/>
  <c r="CI25" i="2"/>
  <c r="CI29" i="2"/>
  <c r="BG5" i="2"/>
  <c r="CK5" i="2"/>
  <c r="CN19" i="2"/>
  <c r="CP19" i="2"/>
  <c r="CM19" i="2"/>
  <c r="BJ6" i="2"/>
  <c r="BJ12" i="2"/>
  <c r="BJ20" i="2"/>
  <c r="BJ24" i="2"/>
  <c r="BJ28" i="2"/>
  <c r="CI14" i="2"/>
  <c r="CK16" i="2"/>
  <c r="BG16" i="2"/>
  <c r="BJ17" i="2"/>
  <c r="BG17" i="2"/>
  <c r="CM12" i="2"/>
  <c r="CP12" i="2"/>
  <c r="CN12" i="2"/>
  <c r="CK22" i="2"/>
  <c r="BG22" i="2"/>
  <c r="CM22" i="2"/>
  <c r="CP22" i="2"/>
  <c r="CN22" i="2"/>
  <c r="CI22" i="2"/>
  <c r="CI15" i="2"/>
  <c r="CK15" i="2"/>
  <c r="BG15" i="2"/>
  <c r="CM15" i="2"/>
  <c r="CN15" i="2"/>
  <c r="CP15" i="2"/>
  <c r="CI26" i="2"/>
  <c r="BJ26" i="2"/>
  <c r="CK26" i="2"/>
  <c r="BG26" i="2"/>
  <c r="CP26" i="2"/>
  <c r="CN26" i="2"/>
  <c r="CM26" i="2"/>
  <c r="CI23" i="2"/>
  <c r="BG23" i="2"/>
  <c r="CK23" i="2"/>
  <c r="CP23" i="2"/>
  <c r="CN23" i="2"/>
  <c r="CM23" i="2"/>
  <c r="CK27" i="2"/>
  <c r="BG27" i="2"/>
  <c r="CN27" i="2"/>
  <c r="CM27" i="2"/>
  <c r="CP27" i="2"/>
  <c r="CI27" i="2"/>
  <c r="CP10" i="2"/>
  <c r="CN10" i="2"/>
  <c r="CM10" i="2"/>
  <c r="CK10" i="2"/>
  <c r="BG10" i="2"/>
  <c r="CI10" i="2"/>
  <c r="BG9" i="2"/>
  <c r="CK9" i="2"/>
  <c r="CN9" i="2"/>
  <c r="CM9" i="2"/>
  <c r="CP9" i="2"/>
  <c r="CI9" i="2"/>
  <c r="BD10" i="2"/>
  <c r="CO10" i="2"/>
  <c r="BF10" i="2"/>
  <c r="BB10" i="2"/>
  <c r="BC10" i="2"/>
  <c r="AZ10" i="2"/>
  <c r="BD18" i="2"/>
  <c r="CO18" i="2"/>
  <c r="BF18" i="2"/>
  <c r="BB18" i="2"/>
  <c r="BC18" i="2"/>
  <c r="AZ18" i="2"/>
  <c r="BF29" i="2"/>
  <c r="CO29" i="2"/>
  <c r="BD29" i="2"/>
  <c r="AZ29" i="2"/>
  <c r="BB29" i="2"/>
  <c r="BI9" i="2"/>
  <c r="BH9" i="2"/>
  <c r="BI17" i="2"/>
  <c r="BH17" i="2"/>
  <c r="BI25" i="2"/>
  <c r="BH25" i="2"/>
  <c r="CO4" i="2"/>
  <c r="BF4" i="2"/>
  <c r="CO13" i="2"/>
  <c r="BF13" i="2"/>
  <c r="AZ13" i="2"/>
  <c r="BC13" i="2"/>
  <c r="BB13" i="2"/>
  <c r="BD21" i="2"/>
  <c r="CO21" i="2"/>
  <c r="BF21" i="2"/>
  <c r="AZ21" i="2"/>
  <c r="BB21" i="2"/>
  <c r="BC21" i="2"/>
  <c r="BI12" i="2"/>
  <c r="BH12" i="2"/>
  <c r="BI20" i="2"/>
  <c r="BH20" i="2"/>
  <c r="BH28" i="2"/>
  <c r="BI28" i="2"/>
  <c r="CO7" i="2"/>
  <c r="BD7" i="2"/>
  <c r="BF7" i="2"/>
  <c r="AZ7" i="2"/>
  <c r="BC7" i="2"/>
  <c r="BB7" i="2"/>
  <c r="BD16" i="2"/>
  <c r="CO16" i="2"/>
  <c r="BF16" i="2"/>
  <c r="BD24" i="2"/>
  <c r="CO24" i="2"/>
  <c r="BF24" i="2"/>
  <c r="BC24" i="2"/>
  <c r="BB24" i="2"/>
  <c r="AZ24" i="2"/>
  <c r="CO27" i="2"/>
  <c r="BF27" i="2"/>
  <c r="BD27" i="2"/>
  <c r="AZ27" i="2"/>
  <c r="BC27" i="2"/>
  <c r="BB27" i="2"/>
  <c r="BI6" i="2"/>
  <c r="BH15" i="2"/>
  <c r="BI15" i="2"/>
  <c r="BI23" i="2"/>
  <c r="BH23" i="2"/>
  <c r="BD11" i="2"/>
  <c r="CO11" i="2"/>
  <c r="BF11" i="2"/>
  <c r="BC11" i="2"/>
  <c r="AZ11" i="2"/>
  <c r="BB11" i="2"/>
  <c r="BD19" i="2"/>
  <c r="CO19" i="2"/>
  <c r="BF19" i="2"/>
  <c r="BB19" i="2"/>
  <c r="BC19" i="2"/>
  <c r="AZ19" i="2"/>
  <c r="BI10" i="2"/>
  <c r="BH10" i="2"/>
  <c r="BI18" i="2"/>
  <c r="BH18" i="2"/>
  <c r="BH26" i="2"/>
  <c r="BI26" i="2"/>
  <c r="BF5" i="2"/>
  <c r="CO5" i="2"/>
  <c r="BB5" i="2"/>
  <c r="BC5" i="2"/>
  <c r="BD14" i="2"/>
  <c r="CO14" i="2"/>
  <c r="BF14" i="2"/>
  <c r="BC14" i="2"/>
  <c r="BB14" i="2"/>
  <c r="AZ14" i="2"/>
  <c r="BD22" i="2"/>
  <c r="CO22" i="2"/>
  <c r="BF22" i="2"/>
  <c r="BC22" i="2"/>
  <c r="AZ22" i="2"/>
  <c r="BB22" i="2"/>
  <c r="BH4" i="2"/>
  <c r="BI4" i="2"/>
  <c r="BI13" i="2"/>
  <c r="BH13" i="2"/>
  <c r="BI21" i="2"/>
  <c r="BH21" i="2"/>
  <c r="BI29" i="2"/>
  <c r="BH29" i="2"/>
  <c r="BD9" i="2"/>
  <c r="BF9" i="2"/>
  <c r="CO9" i="2"/>
  <c r="BC9" i="2"/>
  <c r="BB9" i="2"/>
  <c r="AZ9" i="2"/>
  <c r="BD17" i="2"/>
  <c r="CO17" i="2"/>
  <c r="BF17" i="2"/>
  <c r="BB17" i="2"/>
  <c r="BC17" i="2"/>
  <c r="AZ17" i="2"/>
  <c r="CO25" i="2"/>
  <c r="BF25" i="2"/>
  <c r="BB25" i="2"/>
  <c r="CO28" i="2"/>
  <c r="BF28" i="2"/>
  <c r="BD28" i="2"/>
  <c r="BB28" i="2"/>
  <c r="BC28" i="2"/>
  <c r="AZ28" i="2"/>
  <c r="BI7" i="2"/>
  <c r="BH7" i="2"/>
  <c r="BI16" i="2"/>
  <c r="BH16" i="2"/>
  <c r="BI24" i="2"/>
  <c r="BH24" i="2"/>
  <c r="BD12" i="2"/>
  <c r="CO12" i="2"/>
  <c r="BF12" i="2"/>
  <c r="AZ12" i="2"/>
  <c r="BC12" i="2"/>
  <c r="BB12" i="2"/>
  <c r="BD20" i="2"/>
  <c r="CO20" i="2"/>
  <c r="BF20" i="2"/>
  <c r="BB20" i="2"/>
  <c r="AZ20" i="2"/>
  <c r="BC20" i="2"/>
  <c r="BI11" i="2"/>
  <c r="BH11" i="2"/>
  <c r="BI19" i="2"/>
  <c r="BH19" i="2"/>
  <c r="BH27" i="2"/>
  <c r="BI27" i="2"/>
  <c r="CO6" i="2"/>
  <c r="BD6" i="2"/>
  <c r="BB6" i="2"/>
  <c r="AZ6" i="2"/>
  <c r="BC6" i="2"/>
  <c r="BF15" i="2"/>
  <c r="CO15" i="2"/>
  <c r="BB15" i="2"/>
  <c r="BD23" i="2"/>
  <c r="BF23" i="2"/>
  <c r="CO23" i="2"/>
  <c r="BC23" i="2"/>
  <c r="AZ23" i="2"/>
  <c r="BB23" i="2"/>
  <c r="BD26" i="2"/>
  <c r="CO26" i="2"/>
  <c r="BF26" i="2"/>
  <c r="AZ26" i="2"/>
  <c r="BC26" i="2"/>
  <c r="BB26" i="2"/>
  <c r="BI5" i="2"/>
  <c r="BI14" i="2"/>
  <c r="BH14" i="2"/>
  <c r="BI22" i="2"/>
  <c r="BH22" i="2"/>
  <c r="BI30" i="2"/>
  <c r="BH30" i="2"/>
  <c r="CO30" i="2"/>
  <c r="BF30" i="2"/>
  <c r="BD30" i="2"/>
  <c r="BD15" i="2"/>
  <c r="AZ15" i="2"/>
  <c r="BC15" i="2"/>
  <c r="BD25" i="2"/>
  <c r="AZ25" i="2"/>
  <c r="BC25" i="2"/>
  <c r="BC29" i="2"/>
  <c r="E37" i="2"/>
  <c r="E36" i="2"/>
  <c r="E51" i="2"/>
  <c r="E38" i="2"/>
  <c r="E45" i="2"/>
  <c r="E52" i="2"/>
  <c r="E60" i="2"/>
  <c r="E63" i="2"/>
  <c r="D63" i="2" s="1"/>
  <c r="E48" i="2"/>
  <c r="E46" i="2"/>
  <c r="E53" i="2"/>
  <c r="E61" i="2"/>
  <c r="E54" i="2"/>
  <c r="E55" i="2"/>
  <c r="E56" i="2"/>
  <c r="E40" i="2"/>
  <c r="E62" i="2"/>
  <c r="E41" i="2"/>
  <c r="E47" i="2"/>
  <c r="E42" i="2"/>
  <c r="E49" i="2"/>
  <c r="E57" i="2"/>
  <c r="E43" i="2"/>
  <c r="E50" i="2"/>
  <c r="E58" i="2"/>
  <c r="E44" i="2"/>
  <c r="E59" i="2"/>
  <c r="BR162" i="2"/>
  <c r="N543" i="6" s="1"/>
  <c r="CB7" i="13"/>
  <c r="CB7" i="26"/>
  <c r="CB7" i="29"/>
  <c r="CB7" i="27"/>
  <c r="CB7" i="28"/>
  <c r="CB11" i="27"/>
  <c r="CB11" i="13"/>
  <c r="CB11" i="26"/>
  <c r="CB11" i="28"/>
  <c r="CB11" i="29"/>
  <c r="CB15" i="28"/>
  <c r="CB15" i="13"/>
  <c r="CB15" i="26"/>
  <c r="CB15" i="29"/>
  <c r="CB15" i="27"/>
  <c r="CB19" i="13"/>
  <c r="CB19" i="28"/>
  <c r="CB19" i="29"/>
  <c r="CB19" i="27"/>
  <c r="CB19" i="26"/>
  <c r="CB23" i="26"/>
  <c r="CB23" i="13"/>
  <c r="CB23" i="28"/>
  <c r="CB23" i="29"/>
  <c r="CB23" i="27"/>
  <c r="CB27" i="13"/>
  <c r="CB27" i="28"/>
  <c r="CB27" i="29"/>
  <c r="CB27" i="27"/>
  <c r="CB27" i="26"/>
  <c r="CB3" i="13"/>
  <c r="CB3" i="26"/>
  <c r="CB3" i="28"/>
  <c r="CB3" i="29"/>
  <c r="CB3" i="27"/>
  <c r="CC7" i="13"/>
  <c r="CC7" i="29"/>
  <c r="CC7" i="27"/>
  <c r="CC7" i="26"/>
  <c r="CC7" i="28"/>
  <c r="CC11" i="13"/>
  <c r="CC11" i="28"/>
  <c r="CC11" i="29"/>
  <c r="CC11" i="27"/>
  <c r="CC11" i="26"/>
  <c r="CC15" i="13"/>
  <c r="CC15" i="29"/>
  <c r="CC15" i="27"/>
  <c r="CC15" i="26"/>
  <c r="CC15" i="28"/>
  <c r="CC19" i="13"/>
  <c r="CC19" i="28"/>
  <c r="CC19" i="29"/>
  <c r="CC19" i="27"/>
  <c r="CC19" i="26"/>
  <c r="CC23" i="13"/>
  <c r="CC23" i="28"/>
  <c r="CC23" i="29"/>
  <c r="CC23" i="27"/>
  <c r="CC23" i="26"/>
  <c r="CC27" i="13"/>
  <c r="CC27" i="28"/>
  <c r="CC27" i="29"/>
  <c r="CC27" i="27"/>
  <c r="CC27" i="26"/>
  <c r="CC3" i="13"/>
  <c r="CC3" i="28"/>
  <c r="CC3" i="29"/>
  <c r="CC3" i="27"/>
  <c r="CC3" i="26"/>
  <c r="CB4" i="28"/>
  <c r="CB4" i="29"/>
  <c r="CB4" i="27"/>
  <c r="CB4" i="26"/>
  <c r="CB4" i="13"/>
  <c r="CB8" i="29"/>
  <c r="CB8" i="27"/>
  <c r="CB8" i="26"/>
  <c r="CB8" i="13"/>
  <c r="CB8" i="28"/>
  <c r="CB12" i="28"/>
  <c r="CB12" i="13"/>
  <c r="CB12" i="29"/>
  <c r="CB12" i="27"/>
  <c r="CB12" i="26"/>
  <c r="CB16" i="13"/>
  <c r="CB16" i="29"/>
  <c r="CB16" i="27"/>
  <c r="CB16" i="26"/>
  <c r="CB16" i="28"/>
  <c r="CB20" i="28"/>
  <c r="CB20" i="13"/>
  <c r="CB20" i="29"/>
  <c r="CB20" i="27"/>
  <c r="CB20" i="26"/>
  <c r="CB24" i="29"/>
  <c r="CB24" i="27"/>
  <c r="CB24" i="26"/>
  <c r="CB24" i="28"/>
  <c r="CB24" i="13"/>
  <c r="CB28" i="28"/>
  <c r="CB28" i="29"/>
  <c r="CB28" i="27"/>
  <c r="CB28" i="26"/>
  <c r="CB28" i="13"/>
  <c r="CC8" i="29"/>
  <c r="CC8" i="27"/>
  <c r="CC8" i="26"/>
  <c r="CC8" i="13"/>
  <c r="CC8" i="28"/>
  <c r="CC20" i="13"/>
  <c r="CC20" i="29"/>
  <c r="CC20" i="27"/>
  <c r="CC20" i="26"/>
  <c r="CC20" i="28"/>
  <c r="CC28" i="29"/>
  <c r="CC28" i="27"/>
  <c r="CC28" i="26"/>
  <c r="CC28" i="13"/>
  <c r="CC28" i="28"/>
  <c r="CB9" i="28"/>
  <c r="CB9" i="27"/>
  <c r="CB9" i="26"/>
  <c r="CB9" i="13"/>
  <c r="CB9" i="29"/>
  <c r="CB17" i="28"/>
  <c r="CB17" i="26"/>
  <c r="CB17" i="27"/>
  <c r="CB17" i="13"/>
  <c r="CB17" i="29"/>
  <c r="CB25" i="28"/>
  <c r="CB25" i="27"/>
  <c r="CB25" i="26"/>
  <c r="CB25" i="13"/>
  <c r="CB25" i="29"/>
  <c r="CC5" i="28"/>
  <c r="CC5" i="13"/>
  <c r="CC5" i="29"/>
  <c r="CC5" i="27"/>
  <c r="CC5" i="26"/>
  <c r="CC9" i="28"/>
  <c r="CC9" i="13"/>
  <c r="CC9" i="29"/>
  <c r="CC9" i="27"/>
  <c r="CC9" i="26"/>
  <c r="CC13" i="28"/>
  <c r="CC13" i="13"/>
  <c r="CC13" i="29"/>
  <c r="CC13" i="27"/>
  <c r="CC13" i="26"/>
  <c r="CC17" i="28"/>
  <c r="CC17" i="13"/>
  <c r="CC17" i="29"/>
  <c r="CC17" i="27"/>
  <c r="CC17" i="26"/>
  <c r="CC21" i="28"/>
  <c r="CC21" i="13"/>
  <c r="CC21" i="29"/>
  <c r="CC21" i="27"/>
  <c r="CC21" i="26"/>
  <c r="CC25" i="28"/>
  <c r="CC25" i="13"/>
  <c r="CC25" i="29"/>
  <c r="CC25" i="27"/>
  <c r="CC25" i="26"/>
  <c r="CC29" i="28"/>
  <c r="CC29" i="13"/>
  <c r="CC29" i="29"/>
  <c r="CC29" i="27"/>
  <c r="CC29" i="26"/>
  <c r="CC12" i="28"/>
  <c r="CC12" i="29"/>
  <c r="CC12" i="27"/>
  <c r="CC12" i="26"/>
  <c r="CC12" i="13"/>
  <c r="CB6" i="13"/>
  <c r="CB6" i="29"/>
  <c r="CB6" i="28"/>
  <c r="CB6" i="27"/>
  <c r="CB6" i="26"/>
  <c r="CB10" i="13"/>
  <c r="CB10" i="29"/>
  <c r="CB10" i="27"/>
  <c r="CB10" i="26"/>
  <c r="CB10" i="28"/>
  <c r="CB14" i="29"/>
  <c r="CB14" i="28"/>
  <c r="CB14" i="27"/>
  <c r="CB14" i="26"/>
  <c r="CB14" i="13"/>
  <c r="CB18" i="29"/>
  <c r="CB18" i="27"/>
  <c r="CB18" i="26"/>
  <c r="CB18" i="13"/>
  <c r="CB18" i="28"/>
  <c r="CB22" i="13"/>
  <c r="CB22" i="29"/>
  <c r="CB22" i="28"/>
  <c r="CB22" i="27"/>
  <c r="CB22" i="26"/>
  <c r="CB26" i="29"/>
  <c r="CB26" i="27"/>
  <c r="CB26" i="26"/>
  <c r="CB26" i="13"/>
  <c r="CB26" i="28"/>
  <c r="CB30" i="29"/>
  <c r="CB30" i="28"/>
  <c r="CB30" i="27"/>
  <c r="CB30" i="26"/>
  <c r="CB30" i="13"/>
  <c r="CC4" i="29"/>
  <c r="CC4" i="27"/>
  <c r="CC4" i="26"/>
  <c r="CC4" i="28"/>
  <c r="CC4" i="13"/>
  <c r="CC16" i="29"/>
  <c r="CC16" i="27"/>
  <c r="CC16" i="26"/>
  <c r="CC16" i="28"/>
  <c r="CC16" i="13"/>
  <c r="CC24" i="29"/>
  <c r="CC24" i="27"/>
  <c r="CC24" i="26"/>
  <c r="CC24" i="28"/>
  <c r="CC24" i="13"/>
  <c r="CB5" i="27"/>
  <c r="CB5" i="26"/>
  <c r="CB5" i="28"/>
  <c r="CB5" i="13"/>
  <c r="CB5" i="29"/>
  <c r="CB13" i="26"/>
  <c r="CB13" i="27"/>
  <c r="CB13" i="28"/>
  <c r="CB13" i="13"/>
  <c r="CB13" i="29"/>
  <c r="CB21" i="26"/>
  <c r="CB21" i="27"/>
  <c r="CB21" i="28"/>
  <c r="CB21" i="13"/>
  <c r="CB21" i="29"/>
  <c r="CB29" i="29"/>
  <c r="CB29" i="27"/>
  <c r="CB29" i="26"/>
  <c r="CB29" i="28"/>
  <c r="CB29" i="13"/>
  <c r="CC6" i="29"/>
  <c r="CC6" i="28"/>
  <c r="CC6" i="27"/>
  <c r="CC6" i="26"/>
  <c r="CC6" i="13"/>
  <c r="CC10" i="29"/>
  <c r="CC10" i="27"/>
  <c r="CC10" i="26"/>
  <c r="CC10" i="13"/>
  <c r="CC10" i="28"/>
  <c r="CC14" i="29"/>
  <c r="CC14" i="28"/>
  <c r="CC14" i="27"/>
  <c r="CC14" i="26"/>
  <c r="CC14" i="13"/>
  <c r="CC18" i="29"/>
  <c r="CC18" i="27"/>
  <c r="CC18" i="26"/>
  <c r="CC18" i="13"/>
  <c r="CC18" i="28"/>
  <c r="CC22" i="29"/>
  <c r="CC22" i="28"/>
  <c r="CC22" i="27"/>
  <c r="CC22" i="26"/>
  <c r="CC22" i="13"/>
  <c r="CC26" i="29"/>
  <c r="CC26" i="27"/>
  <c r="CC26" i="26"/>
  <c r="CC26" i="13"/>
  <c r="CC26" i="28"/>
  <c r="CC30" i="29"/>
  <c r="CC30" i="28"/>
  <c r="CC30" i="27"/>
  <c r="CC30" i="26"/>
  <c r="CC30" i="13"/>
  <c r="AO96" i="2"/>
  <c r="AN96" i="2" s="1"/>
  <c r="F319" i="6" s="1"/>
  <c r="BB96" i="2"/>
  <c r="AZ96" i="2" s="1"/>
  <c r="F415" i="6" s="1"/>
  <c r="BD15" i="28"/>
  <c r="BE15" i="28"/>
  <c r="BB15" i="28"/>
  <c r="BC15" i="28"/>
  <c r="BB15" i="13"/>
  <c r="BD15" i="26"/>
  <c r="BB15" i="27"/>
  <c r="BB15" i="29"/>
  <c r="BE15" i="29"/>
  <c r="BC15" i="13"/>
  <c r="BC15" i="27"/>
  <c r="BD15" i="29"/>
  <c r="BC15" i="29"/>
  <c r="BE15" i="26"/>
  <c r="BD15" i="13"/>
  <c r="BE15" i="27"/>
  <c r="BC15" i="26"/>
  <c r="BD15" i="27"/>
  <c r="BE15" i="13"/>
  <c r="BB15" i="26"/>
  <c r="BC29" i="28"/>
  <c r="BB29" i="28"/>
  <c r="BD29" i="28"/>
  <c r="BE29" i="28"/>
  <c r="BB29" i="26"/>
  <c r="BE29" i="27"/>
  <c r="BB29" i="27"/>
  <c r="BC29" i="26"/>
  <c r="BD29" i="27"/>
  <c r="BC29" i="27"/>
  <c r="BD29" i="29"/>
  <c r="BC29" i="13"/>
  <c r="BC29" i="29"/>
  <c r="BB29" i="29"/>
  <c r="BE29" i="26"/>
  <c r="BB29" i="13"/>
  <c r="BD29" i="26"/>
  <c r="BE29" i="29"/>
  <c r="BD29" i="13"/>
  <c r="BE29" i="13"/>
  <c r="BC21" i="28"/>
  <c r="BB21" i="28"/>
  <c r="BD21" i="28"/>
  <c r="BE21" i="28"/>
  <c r="BE21" i="27"/>
  <c r="BC21" i="26"/>
  <c r="BD21" i="27"/>
  <c r="BC21" i="29"/>
  <c r="BE21" i="26"/>
  <c r="BB21" i="27"/>
  <c r="BB21" i="13"/>
  <c r="BD21" i="26"/>
  <c r="BE21" i="29"/>
  <c r="BB21" i="29"/>
  <c r="BC21" i="27"/>
  <c r="BB21" i="26"/>
  <c r="BD21" i="29"/>
  <c r="BD21" i="13"/>
  <c r="BC21" i="13"/>
  <c r="BE21" i="13"/>
  <c r="BE25" i="28"/>
  <c r="BD25" i="28"/>
  <c r="BB25" i="28"/>
  <c r="BC25" i="28"/>
  <c r="BC25" i="26"/>
  <c r="BD25" i="27"/>
  <c r="BB25" i="27"/>
  <c r="BB25" i="29"/>
  <c r="BB25" i="26"/>
  <c r="BE25" i="27"/>
  <c r="BC25" i="29"/>
  <c r="BE25" i="26"/>
  <c r="BB25" i="13"/>
  <c r="BD25" i="26"/>
  <c r="BE25" i="29"/>
  <c r="BC25" i="27"/>
  <c r="BD25" i="29"/>
  <c r="BD25" i="13"/>
  <c r="BC25" i="13"/>
  <c r="BE25" i="13"/>
  <c r="BE19" i="28"/>
  <c r="BD19" i="28"/>
  <c r="BB19" i="28"/>
  <c r="BC19" i="28"/>
  <c r="BC19" i="29"/>
  <c r="BE19" i="26"/>
  <c r="BE19" i="29"/>
  <c r="BB19" i="13"/>
  <c r="BB19" i="27"/>
  <c r="BD19" i="26"/>
  <c r="BE19" i="13"/>
  <c r="BB19" i="26"/>
  <c r="BB19" i="29"/>
  <c r="BC19" i="13"/>
  <c r="BC19" i="27"/>
  <c r="BD19" i="29"/>
  <c r="BD19" i="27"/>
  <c r="BD19" i="13"/>
  <c r="BE19" i="27"/>
  <c r="BC19" i="26"/>
  <c r="BM28" i="28"/>
  <c r="BL28" i="28"/>
  <c r="BK28" i="28"/>
  <c r="BJ28" i="28"/>
  <c r="BM28" i="27"/>
  <c r="BL28" i="27"/>
  <c r="BM28" i="29"/>
  <c r="BL28" i="29"/>
  <c r="BJ28" i="27"/>
  <c r="BL28" i="26"/>
  <c r="BK28" i="29"/>
  <c r="BK28" i="26"/>
  <c r="BJ28" i="29"/>
  <c r="BL28" i="13"/>
  <c r="BJ28" i="13"/>
  <c r="BK28" i="13"/>
  <c r="BM28" i="13"/>
  <c r="BM28" i="26"/>
  <c r="BJ28" i="26"/>
  <c r="BK28" i="27"/>
  <c r="AS63" i="2"/>
  <c r="BM7" i="28"/>
  <c r="BL7" i="28"/>
  <c r="BK7" i="28"/>
  <c r="BJ7" i="28"/>
  <c r="BM7" i="27"/>
  <c r="BL7" i="27"/>
  <c r="BM7" i="29"/>
  <c r="BL7" i="29"/>
  <c r="BJ7" i="27"/>
  <c r="BL7" i="26"/>
  <c r="BK7" i="29"/>
  <c r="BK7" i="26"/>
  <c r="BJ7" i="29"/>
  <c r="BJ7" i="13"/>
  <c r="BM7" i="26"/>
  <c r="BK7" i="13"/>
  <c r="BJ7" i="26"/>
  <c r="BL7" i="13"/>
  <c r="BK7" i="27"/>
  <c r="BM7" i="13"/>
  <c r="BM15" i="28"/>
  <c r="BL15" i="28"/>
  <c r="BK15" i="28"/>
  <c r="BJ15" i="28"/>
  <c r="BM15" i="27"/>
  <c r="BL15" i="27"/>
  <c r="BM15" i="29"/>
  <c r="BL15" i="29"/>
  <c r="BJ15" i="27"/>
  <c r="BL15" i="26"/>
  <c r="BK15" i="29"/>
  <c r="BK15" i="26"/>
  <c r="BJ15" i="29"/>
  <c r="BJ15" i="13"/>
  <c r="BM15" i="26"/>
  <c r="BJ15" i="26"/>
  <c r="BM15" i="13"/>
  <c r="BL15" i="13"/>
  <c r="BK15" i="27"/>
  <c r="BK15" i="13"/>
  <c r="BM23" i="28"/>
  <c r="BL23" i="28"/>
  <c r="BK23" i="28"/>
  <c r="BJ23" i="28"/>
  <c r="BM23" i="27"/>
  <c r="BL23" i="27"/>
  <c r="BM23" i="29"/>
  <c r="BL23" i="29"/>
  <c r="BJ23" i="27"/>
  <c r="BL23" i="26"/>
  <c r="BK23" i="29"/>
  <c r="BK23" i="26"/>
  <c r="BJ23" i="29"/>
  <c r="BJ23" i="13"/>
  <c r="BM23" i="26"/>
  <c r="BJ23" i="26"/>
  <c r="BK23" i="27"/>
  <c r="BM23" i="13"/>
  <c r="BL23" i="13"/>
  <c r="BK23" i="13"/>
  <c r="BM4" i="28"/>
  <c r="BL4" i="28"/>
  <c r="BK4" i="28"/>
  <c r="BJ4" i="28"/>
  <c r="BM4" i="27"/>
  <c r="BL4" i="27"/>
  <c r="BM4" i="29"/>
  <c r="BL4" i="29"/>
  <c r="BJ4" i="27"/>
  <c r="BL4" i="26"/>
  <c r="BK4" i="29"/>
  <c r="BK4" i="26"/>
  <c r="BJ4" i="29"/>
  <c r="BL4" i="13"/>
  <c r="BJ4" i="13"/>
  <c r="BM4" i="13"/>
  <c r="BK4" i="13"/>
  <c r="BM4" i="26"/>
  <c r="BJ4" i="26"/>
  <c r="BK4" i="27"/>
  <c r="BM12" i="28"/>
  <c r="BL12" i="28"/>
  <c r="BK12" i="28"/>
  <c r="BJ12" i="28"/>
  <c r="BM12" i="27"/>
  <c r="BL12" i="27"/>
  <c r="BM12" i="29"/>
  <c r="BL12" i="29"/>
  <c r="BJ12" i="27"/>
  <c r="BL12" i="26"/>
  <c r="BK12" i="29"/>
  <c r="BK12" i="26"/>
  <c r="BJ12" i="29"/>
  <c r="BL12" i="13"/>
  <c r="BJ12" i="13"/>
  <c r="BK12" i="13"/>
  <c r="BM12" i="26"/>
  <c r="BJ12" i="26"/>
  <c r="BK12" i="27"/>
  <c r="BM12" i="13"/>
  <c r="BM20" i="28"/>
  <c r="BL20" i="28"/>
  <c r="BK20" i="28"/>
  <c r="BJ20" i="28"/>
  <c r="BM20" i="27"/>
  <c r="BL20" i="27"/>
  <c r="BM20" i="29"/>
  <c r="BL20" i="29"/>
  <c r="BJ20" i="27"/>
  <c r="BL20" i="26"/>
  <c r="BK20" i="29"/>
  <c r="BK20" i="26"/>
  <c r="BJ20" i="29"/>
  <c r="BL20" i="13"/>
  <c r="BK20" i="13"/>
  <c r="BJ20" i="13"/>
  <c r="BM20" i="13"/>
  <c r="BM20" i="26"/>
  <c r="BJ20" i="26"/>
  <c r="BK20" i="27"/>
  <c r="BM10" i="28"/>
  <c r="BL10" i="28"/>
  <c r="BJ10" i="28"/>
  <c r="BK10" i="28"/>
  <c r="BM10" i="27"/>
  <c r="BL10" i="27"/>
  <c r="BM10" i="29"/>
  <c r="BL10" i="29"/>
  <c r="BJ10" i="27"/>
  <c r="BL10" i="26"/>
  <c r="BK10" i="29"/>
  <c r="BK10" i="26"/>
  <c r="BJ10" i="29"/>
  <c r="BK10" i="27"/>
  <c r="BM10" i="26"/>
  <c r="BJ10" i="26"/>
  <c r="BM10" i="13"/>
  <c r="BL10" i="13"/>
  <c r="BJ10" i="13"/>
  <c r="BK10" i="13"/>
  <c r="BJ18" i="28"/>
  <c r="BM18" i="28"/>
  <c r="BL18" i="28"/>
  <c r="BK18" i="28"/>
  <c r="BM18" i="27"/>
  <c r="BL18" i="27"/>
  <c r="BM18" i="29"/>
  <c r="BL18" i="29"/>
  <c r="BJ18" i="27"/>
  <c r="BL18" i="26"/>
  <c r="BK18" i="29"/>
  <c r="BK18" i="26"/>
  <c r="BJ18" i="29"/>
  <c r="BK18" i="27"/>
  <c r="BM18" i="26"/>
  <c r="BJ18" i="26"/>
  <c r="BM18" i="13"/>
  <c r="BL18" i="13"/>
  <c r="BJ18" i="13"/>
  <c r="BK18" i="13"/>
  <c r="BM26" i="28"/>
  <c r="BL26" i="28"/>
  <c r="BK26" i="28"/>
  <c r="BJ26" i="28"/>
  <c r="BM26" i="27"/>
  <c r="BL26" i="27"/>
  <c r="BM26" i="29"/>
  <c r="BL26" i="29"/>
  <c r="BJ26" i="27"/>
  <c r="BL26" i="26"/>
  <c r="BK26" i="29"/>
  <c r="BK26" i="26"/>
  <c r="BJ26" i="29"/>
  <c r="BK26" i="27"/>
  <c r="BM26" i="26"/>
  <c r="BJ26" i="26"/>
  <c r="BM26" i="13"/>
  <c r="BL26" i="13"/>
  <c r="BJ26" i="13"/>
  <c r="BK26" i="13"/>
  <c r="BJ5" i="28"/>
  <c r="BM5" i="28"/>
  <c r="BL5" i="28"/>
  <c r="BK5" i="28"/>
  <c r="BM5" i="27"/>
  <c r="BL5" i="27"/>
  <c r="BM5" i="29"/>
  <c r="BL5" i="29"/>
  <c r="BJ5" i="27"/>
  <c r="BL5" i="26"/>
  <c r="BK5" i="29"/>
  <c r="BK5" i="26"/>
  <c r="BJ5" i="29"/>
  <c r="BK5" i="27"/>
  <c r="BM5" i="13"/>
  <c r="BL5" i="13"/>
  <c r="BK5" i="13"/>
  <c r="BJ5" i="13"/>
  <c r="BM5" i="26"/>
  <c r="BJ5" i="26"/>
  <c r="BJ29" i="28"/>
  <c r="BM29" i="28"/>
  <c r="BL29" i="28"/>
  <c r="BK29" i="28"/>
  <c r="BM29" i="27"/>
  <c r="BL29" i="27"/>
  <c r="BM29" i="29"/>
  <c r="BL29" i="29"/>
  <c r="BJ29" i="27"/>
  <c r="BL29" i="26"/>
  <c r="BK29" i="29"/>
  <c r="BK29" i="26"/>
  <c r="BJ29" i="29"/>
  <c r="BL29" i="13"/>
  <c r="BK29" i="27"/>
  <c r="BM29" i="13"/>
  <c r="BK29" i="13"/>
  <c r="BJ29" i="13"/>
  <c r="BJ29" i="26"/>
  <c r="BM29" i="26"/>
  <c r="BK8" i="28"/>
  <c r="BL8" i="28"/>
  <c r="BJ8" i="28"/>
  <c r="BM8" i="28"/>
  <c r="BM8" i="27"/>
  <c r="BL8" i="27"/>
  <c r="BM8" i="29"/>
  <c r="BL8" i="29"/>
  <c r="BJ8" i="27"/>
  <c r="BL8" i="26"/>
  <c r="BK8" i="29"/>
  <c r="BK8" i="26"/>
  <c r="BJ8" i="29"/>
  <c r="BL8" i="13"/>
  <c r="BM8" i="13"/>
  <c r="BK8" i="13"/>
  <c r="BK8" i="27"/>
  <c r="BJ8" i="13"/>
  <c r="BM8" i="26"/>
  <c r="BJ8" i="26"/>
  <c r="BK16" i="28"/>
  <c r="BJ16" i="28"/>
  <c r="BL16" i="28"/>
  <c r="BM16" i="28"/>
  <c r="BM16" i="27"/>
  <c r="BL16" i="27"/>
  <c r="BM16" i="29"/>
  <c r="BL16" i="29"/>
  <c r="BJ16" i="27"/>
  <c r="BL16" i="26"/>
  <c r="BK16" i="29"/>
  <c r="BK16" i="26"/>
  <c r="BJ16" i="29"/>
  <c r="BL16" i="13"/>
  <c r="BJ16" i="13"/>
  <c r="BK16" i="13"/>
  <c r="BK16" i="27"/>
  <c r="BM16" i="13"/>
  <c r="BM16" i="26"/>
  <c r="BJ16" i="26"/>
  <c r="BK24" i="28"/>
  <c r="BJ24" i="28"/>
  <c r="BM24" i="28"/>
  <c r="BL24" i="28"/>
  <c r="BM24" i="27"/>
  <c r="BL24" i="27"/>
  <c r="BM24" i="29"/>
  <c r="BL24" i="29"/>
  <c r="BJ24" i="27"/>
  <c r="BL24" i="26"/>
  <c r="BK24" i="29"/>
  <c r="BK24" i="26"/>
  <c r="BJ24" i="29"/>
  <c r="BL24" i="13"/>
  <c r="BK24" i="13"/>
  <c r="BK24" i="27"/>
  <c r="BJ24" i="13"/>
  <c r="BM24" i="13"/>
  <c r="BM24" i="26"/>
  <c r="BJ24" i="26"/>
  <c r="BL11" i="28"/>
  <c r="BK11" i="28"/>
  <c r="BJ11" i="28"/>
  <c r="BM11" i="28"/>
  <c r="BM11" i="27"/>
  <c r="BL11" i="27"/>
  <c r="BM11" i="29"/>
  <c r="BL11" i="29"/>
  <c r="BJ11" i="27"/>
  <c r="BL11" i="26"/>
  <c r="BK11" i="29"/>
  <c r="BK11" i="26"/>
  <c r="BJ11" i="29"/>
  <c r="BJ11" i="13"/>
  <c r="BM11" i="26"/>
  <c r="BK11" i="13"/>
  <c r="BK11" i="27"/>
  <c r="BJ11" i="26"/>
  <c r="BL11" i="13"/>
  <c r="BM11" i="13"/>
  <c r="BL19" i="28"/>
  <c r="BK19" i="28"/>
  <c r="BJ19" i="28"/>
  <c r="BM19" i="28"/>
  <c r="BM19" i="27"/>
  <c r="BL19" i="27"/>
  <c r="BM19" i="29"/>
  <c r="BL19" i="29"/>
  <c r="BJ19" i="27"/>
  <c r="BL19" i="26"/>
  <c r="BK19" i="29"/>
  <c r="BK19" i="26"/>
  <c r="BJ19" i="29"/>
  <c r="BJ19" i="13"/>
  <c r="BM19" i="26"/>
  <c r="BK19" i="27"/>
  <c r="BJ19" i="26"/>
  <c r="BL19" i="13"/>
  <c r="BK19" i="13"/>
  <c r="BM19" i="13"/>
  <c r="BL27" i="28"/>
  <c r="BK27" i="28"/>
  <c r="BJ27" i="28"/>
  <c r="BM27" i="28"/>
  <c r="BM27" i="27"/>
  <c r="BL27" i="27"/>
  <c r="BM27" i="29"/>
  <c r="BL27" i="29"/>
  <c r="BJ27" i="27"/>
  <c r="BL27" i="26"/>
  <c r="BK27" i="29"/>
  <c r="BK27" i="26"/>
  <c r="BJ27" i="29"/>
  <c r="BJ27" i="13"/>
  <c r="BM27" i="26"/>
  <c r="BK27" i="13"/>
  <c r="BK27" i="27"/>
  <c r="BJ27" i="26"/>
  <c r="BL27" i="13"/>
  <c r="BM27" i="13"/>
  <c r="BJ13" i="28"/>
  <c r="BM13" i="28"/>
  <c r="BL13" i="28"/>
  <c r="BK13" i="28"/>
  <c r="BM13" i="27"/>
  <c r="BL13" i="27"/>
  <c r="BM13" i="29"/>
  <c r="BL13" i="29"/>
  <c r="BJ13" i="27"/>
  <c r="BL13" i="26"/>
  <c r="BK13" i="29"/>
  <c r="BK13" i="26"/>
  <c r="BJ13" i="29"/>
  <c r="BK13" i="27"/>
  <c r="BM13" i="13"/>
  <c r="BL13" i="13"/>
  <c r="BK13" i="13"/>
  <c r="BJ13" i="13"/>
  <c r="BJ13" i="26"/>
  <c r="BM13" i="26"/>
  <c r="BJ21" i="28"/>
  <c r="BM21" i="28"/>
  <c r="BL21" i="28"/>
  <c r="BK21" i="28"/>
  <c r="BM21" i="27"/>
  <c r="BL21" i="27"/>
  <c r="BM21" i="29"/>
  <c r="BL21" i="29"/>
  <c r="BJ21" i="27"/>
  <c r="BL21" i="26"/>
  <c r="BK21" i="29"/>
  <c r="BK21" i="26"/>
  <c r="BJ21" i="29"/>
  <c r="BJ21" i="26"/>
  <c r="BK21" i="27"/>
  <c r="BM21" i="13"/>
  <c r="BL21" i="13"/>
  <c r="BK21" i="13"/>
  <c r="BJ21" i="13"/>
  <c r="BM21" i="26"/>
  <c r="BM6" i="28"/>
  <c r="BK6" i="28"/>
  <c r="BL6" i="28"/>
  <c r="BJ6" i="28"/>
  <c r="BM6" i="27"/>
  <c r="BL6" i="27"/>
  <c r="BM6" i="29"/>
  <c r="BL6" i="29"/>
  <c r="BJ6" i="27"/>
  <c r="BL6" i="26"/>
  <c r="BK6" i="29"/>
  <c r="BK6" i="26"/>
  <c r="BJ6" i="29"/>
  <c r="BM6" i="26"/>
  <c r="BJ6" i="26"/>
  <c r="BJ6" i="13"/>
  <c r="BM6" i="13"/>
  <c r="BL6" i="13"/>
  <c r="BK6" i="27"/>
  <c r="BK6" i="13"/>
  <c r="BM14" i="28"/>
  <c r="BL14" i="28"/>
  <c r="BK14" i="28"/>
  <c r="BJ14" i="28"/>
  <c r="BM14" i="27"/>
  <c r="BL14" i="27"/>
  <c r="BM14" i="29"/>
  <c r="BL14" i="29"/>
  <c r="BJ14" i="27"/>
  <c r="BL14" i="26"/>
  <c r="BK14" i="29"/>
  <c r="BK14" i="26"/>
  <c r="BJ14" i="29"/>
  <c r="BM14" i="26"/>
  <c r="BJ14" i="26"/>
  <c r="BM14" i="13"/>
  <c r="BL14" i="13"/>
  <c r="BJ14" i="13"/>
  <c r="BK14" i="27"/>
  <c r="BK14" i="13"/>
  <c r="BM22" i="28"/>
  <c r="BL22" i="28"/>
  <c r="BK22" i="28"/>
  <c r="BJ22" i="28"/>
  <c r="BM22" i="27"/>
  <c r="BL22" i="27"/>
  <c r="BM22" i="29"/>
  <c r="BL22" i="29"/>
  <c r="BJ22" i="27"/>
  <c r="BL22" i="26"/>
  <c r="BK22" i="29"/>
  <c r="BK22" i="26"/>
  <c r="BJ22" i="29"/>
  <c r="BM22" i="26"/>
  <c r="BJ22" i="26"/>
  <c r="BM22" i="13"/>
  <c r="BJ22" i="13"/>
  <c r="BK22" i="27"/>
  <c r="BL22" i="13"/>
  <c r="BK22" i="13"/>
  <c r="BM30" i="28"/>
  <c r="BL30" i="28"/>
  <c r="BK30" i="28"/>
  <c r="BJ30" i="28"/>
  <c r="BH30" i="28"/>
  <c r="BM30" i="27"/>
  <c r="BL30" i="27"/>
  <c r="CH30" i="26"/>
  <c r="BM30" i="29"/>
  <c r="BK30" i="27"/>
  <c r="BM30" i="26"/>
  <c r="BL30" i="29"/>
  <c r="BK30" i="29"/>
  <c r="BH30" i="27"/>
  <c r="BK30" i="26"/>
  <c r="BJ30" i="29"/>
  <c r="BJ30" i="26"/>
  <c r="BH30" i="29"/>
  <c r="BL30" i="26"/>
  <c r="BH30" i="26"/>
  <c r="CH30" i="13"/>
  <c r="BM30" i="13"/>
  <c r="CH30" i="27"/>
  <c r="BL30" i="13"/>
  <c r="BJ30" i="27"/>
  <c r="BK30" i="13"/>
  <c r="BH30" i="13"/>
  <c r="BJ30" i="13"/>
  <c r="BM9" i="28"/>
  <c r="BL9" i="28"/>
  <c r="BK9" i="28"/>
  <c r="BJ9" i="28"/>
  <c r="BM9" i="27"/>
  <c r="BL9" i="27"/>
  <c r="BM9" i="29"/>
  <c r="BL9" i="29"/>
  <c r="BJ9" i="27"/>
  <c r="BL9" i="26"/>
  <c r="BK9" i="29"/>
  <c r="BK9" i="26"/>
  <c r="BJ9" i="29"/>
  <c r="BL9" i="13"/>
  <c r="BJ9" i="26"/>
  <c r="BM9" i="13"/>
  <c r="BK9" i="13"/>
  <c r="BJ9" i="13"/>
  <c r="BK9" i="27"/>
  <c r="BM9" i="26"/>
  <c r="BM17" i="28"/>
  <c r="BL17" i="28"/>
  <c r="BK17" i="28"/>
  <c r="BJ17" i="28"/>
  <c r="BM17" i="27"/>
  <c r="BL17" i="27"/>
  <c r="BM17" i="29"/>
  <c r="BL17" i="29"/>
  <c r="BJ17" i="27"/>
  <c r="BL17" i="26"/>
  <c r="BK17" i="29"/>
  <c r="BK17" i="26"/>
  <c r="BJ17" i="29"/>
  <c r="BM17" i="13"/>
  <c r="BL17" i="13"/>
  <c r="BJ17" i="26"/>
  <c r="BK17" i="13"/>
  <c r="BJ17" i="13"/>
  <c r="BK17" i="27"/>
  <c r="BM17" i="26"/>
  <c r="BM25" i="28"/>
  <c r="BL25" i="28"/>
  <c r="BK25" i="28"/>
  <c r="BJ25" i="28"/>
  <c r="BM25" i="27"/>
  <c r="BL25" i="27"/>
  <c r="BM25" i="29"/>
  <c r="BL25" i="29"/>
  <c r="BJ25" i="27"/>
  <c r="BL25" i="26"/>
  <c r="BK25" i="29"/>
  <c r="BK25" i="26"/>
  <c r="BJ25" i="29"/>
  <c r="BM25" i="13"/>
  <c r="BL25" i="13"/>
  <c r="BJ25" i="26"/>
  <c r="BK25" i="13"/>
  <c r="BJ25" i="13"/>
  <c r="BK25" i="27"/>
  <c r="BM25" i="26"/>
  <c r="AG96" i="2"/>
  <c r="O542" i="6"/>
  <c r="BR161" i="2"/>
  <c r="N542" i="6" s="1"/>
  <c r="BR63" i="2"/>
  <c r="B543" i="6" s="1"/>
  <c r="C543" i="6"/>
  <c r="BR96" i="2"/>
  <c r="F543" i="6" s="1"/>
  <c r="G543" i="6"/>
  <c r="Y96" i="2"/>
  <c r="BG27" i="28"/>
  <c r="BF27" i="28"/>
  <c r="BH27" i="28"/>
  <c r="BI27" i="28"/>
  <c r="BD27" i="28"/>
  <c r="BE27" i="28"/>
  <c r="BC27" i="28"/>
  <c r="BB27" i="28"/>
  <c r="BH27" i="29"/>
  <c r="BI27" i="27"/>
  <c r="BG27" i="29"/>
  <c r="CH27" i="27"/>
  <c r="BH27" i="27"/>
  <c r="BF27" i="29"/>
  <c r="BG27" i="27"/>
  <c r="BF27" i="27"/>
  <c r="BG27" i="26"/>
  <c r="BH27" i="26"/>
  <c r="CH27" i="26"/>
  <c r="BF27" i="26"/>
  <c r="BI27" i="13"/>
  <c r="BI27" i="29"/>
  <c r="CH27" i="13"/>
  <c r="BH27" i="13"/>
  <c r="BG27" i="13"/>
  <c r="BF27" i="13"/>
  <c r="BI27" i="26"/>
  <c r="BE27" i="29"/>
  <c r="BE27" i="13"/>
  <c r="BB27" i="13"/>
  <c r="BD27" i="29"/>
  <c r="BC27" i="29"/>
  <c r="BC27" i="27"/>
  <c r="BB27" i="27"/>
  <c r="BD27" i="13"/>
  <c r="BD27" i="26"/>
  <c r="BC27" i="13"/>
  <c r="BC27" i="26"/>
  <c r="BB27" i="26"/>
  <c r="BB27" i="29"/>
  <c r="BD27" i="27"/>
  <c r="BE27" i="26"/>
  <c r="BE27" i="27"/>
  <c r="BG19" i="28"/>
  <c r="BF19" i="28"/>
  <c r="BH19" i="28"/>
  <c r="BI19" i="28"/>
  <c r="BH19" i="29"/>
  <c r="BI19" i="27"/>
  <c r="BG19" i="29"/>
  <c r="CH19" i="27"/>
  <c r="BH19" i="27"/>
  <c r="BF19" i="29"/>
  <c r="BG19" i="27"/>
  <c r="BF19" i="27"/>
  <c r="BI19" i="29"/>
  <c r="BI19" i="26"/>
  <c r="CH19" i="26"/>
  <c r="BH19" i="26"/>
  <c r="BG19" i="26"/>
  <c r="BF19" i="26"/>
  <c r="BG19" i="13"/>
  <c r="BF19" i="13"/>
  <c r="BI19" i="13"/>
  <c r="BH19" i="13"/>
  <c r="CH19" i="13"/>
  <c r="CG7" i="27"/>
  <c r="CI7" i="27"/>
  <c r="CG7" i="26"/>
  <c r="CF7" i="26"/>
  <c r="CF7" i="27"/>
  <c r="CI7" i="26"/>
  <c r="CI7" i="13"/>
  <c r="CG7" i="13"/>
  <c r="CF7" i="13"/>
  <c r="CG10" i="27"/>
  <c r="CF10" i="27"/>
  <c r="CG10" i="26"/>
  <c r="CF10" i="26"/>
  <c r="CI10" i="27"/>
  <c r="CI10" i="13"/>
  <c r="CG10" i="13"/>
  <c r="CF10" i="13"/>
  <c r="CI10" i="26"/>
  <c r="BF13" i="28"/>
  <c r="BI13" i="28"/>
  <c r="BH13" i="28"/>
  <c r="BG13" i="28"/>
  <c r="BB13" i="28"/>
  <c r="BE13" i="28"/>
  <c r="BD13" i="28"/>
  <c r="BC13" i="28"/>
  <c r="BH13" i="29"/>
  <c r="BG13" i="29"/>
  <c r="BF13" i="29"/>
  <c r="BG13" i="27"/>
  <c r="BI13" i="29"/>
  <c r="BG13" i="26"/>
  <c r="BF13" i="26"/>
  <c r="BI13" i="27"/>
  <c r="BH13" i="27"/>
  <c r="CH13" i="27"/>
  <c r="BF13" i="27"/>
  <c r="BH13" i="26"/>
  <c r="BG13" i="13"/>
  <c r="BF13" i="13"/>
  <c r="CH13" i="13"/>
  <c r="CH13" i="26"/>
  <c r="BI13" i="26"/>
  <c r="BH13" i="13"/>
  <c r="BI13" i="13"/>
  <c r="BE13" i="13"/>
  <c r="BD13" i="29"/>
  <c r="BE13" i="26"/>
  <c r="BD13" i="27"/>
  <c r="BE13" i="27"/>
  <c r="BE13" i="29"/>
  <c r="BB13" i="26"/>
  <c r="BC13" i="26"/>
  <c r="BB13" i="29"/>
  <c r="BC13" i="13"/>
  <c r="BC13" i="27"/>
  <c r="BD13" i="26"/>
  <c r="BB13" i="27"/>
  <c r="BC13" i="29"/>
  <c r="BB13" i="13"/>
  <c r="BD13" i="13"/>
  <c r="CI18" i="27"/>
  <c r="CG18" i="27"/>
  <c r="CF18" i="27"/>
  <c r="CI18" i="26"/>
  <c r="CG18" i="26"/>
  <c r="CF18" i="26"/>
  <c r="CG18" i="13"/>
  <c r="CF18" i="13"/>
  <c r="CI18" i="13"/>
  <c r="BF21" i="28"/>
  <c r="BI21" i="28"/>
  <c r="BH21" i="28"/>
  <c r="BG21" i="28"/>
  <c r="BH21" i="29"/>
  <c r="BI21" i="27"/>
  <c r="BG21" i="29"/>
  <c r="CH21" i="27"/>
  <c r="BH21" i="27"/>
  <c r="BF21" i="29"/>
  <c r="BG21" i="27"/>
  <c r="BF21" i="27"/>
  <c r="BI21" i="29"/>
  <c r="BI21" i="26"/>
  <c r="CH21" i="26"/>
  <c r="BH21" i="26"/>
  <c r="BG21" i="26"/>
  <c r="BF21" i="26"/>
  <c r="BI21" i="13"/>
  <c r="CH21" i="13"/>
  <c r="BH21" i="13"/>
  <c r="BG21" i="13"/>
  <c r="BF21" i="13"/>
  <c r="CI29" i="27"/>
  <c r="CG29" i="27"/>
  <c r="CF29" i="27"/>
  <c r="CG29" i="26"/>
  <c r="CF29" i="13"/>
  <c r="CI29" i="26"/>
  <c r="CI29" i="13"/>
  <c r="CF29" i="26"/>
  <c r="CG29" i="13"/>
  <c r="BI16" i="28"/>
  <c r="BH16" i="28"/>
  <c r="BG16" i="28"/>
  <c r="BF16" i="28"/>
  <c r="BC16" i="28"/>
  <c r="BB16" i="28"/>
  <c r="BE16" i="28"/>
  <c r="BD16" i="28"/>
  <c r="BI16" i="29"/>
  <c r="BH16" i="29"/>
  <c r="BF16" i="29"/>
  <c r="BG16" i="27"/>
  <c r="BG16" i="26"/>
  <c r="BI16" i="27"/>
  <c r="BF16" i="26"/>
  <c r="BH16" i="27"/>
  <c r="BF16" i="27"/>
  <c r="BG16" i="29"/>
  <c r="BF16" i="13"/>
  <c r="BI16" i="26"/>
  <c r="BH16" i="26"/>
  <c r="BI16" i="13"/>
  <c r="BH16" i="13"/>
  <c r="BG16" i="13"/>
  <c r="BC16" i="29"/>
  <c r="BE16" i="27"/>
  <c r="BE16" i="26"/>
  <c r="BB16" i="27"/>
  <c r="BE16" i="29"/>
  <c r="BE16" i="13"/>
  <c r="BC16" i="13"/>
  <c r="BB16" i="26"/>
  <c r="BD16" i="27"/>
  <c r="BC16" i="26"/>
  <c r="BB16" i="29"/>
  <c r="BB16" i="13"/>
  <c r="BD16" i="26"/>
  <c r="BC16" i="27"/>
  <c r="BD16" i="29"/>
  <c r="BD16" i="13"/>
  <c r="CG5" i="27"/>
  <c r="CG5" i="26"/>
  <c r="CF5" i="26"/>
  <c r="CI5" i="27"/>
  <c r="CG5" i="13"/>
  <c r="CI5" i="26"/>
  <c r="CF5" i="13"/>
  <c r="CF5" i="27"/>
  <c r="CI5" i="13"/>
  <c r="BG11" i="28"/>
  <c r="BH11" i="28"/>
  <c r="BF11" i="28"/>
  <c r="BI11" i="28"/>
  <c r="BB11" i="28"/>
  <c r="BE11" i="28"/>
  <c r="BD11" i="28"/>
  <c r="BC11" i="28"/>
  <c r="BH11" i="29"/>
  <c r="BG11" i="29"/>
  <c r="BF11" i="29"/>
  <c r="BG11" i="27"/>
  <c r="BH11" i="27"/>
  <c r="BG11" i="26"/>
  <c r="CH11" i="27"/>
  <c r="BF11" i="27"/>
  <c r="BF11" i="26"/>
  <c r="BI11" i="29"/>
  <c r="BH11" i="26"/>
  <c r="CH11" i="26"/>
  <c r="BI11" i="13"/>
  <c r="BI11" i="27"/>
  <c r="CH11" i="13"/>
  <c r="BH11" i="13"/>
  <c r="BI11" i="26"/>
  <c r="BG11" i="13"/>
  <c r="BF11" i="13"/>
  <c r="BE11" i="26"/>
  <c r="BD11" i="27"/>
  <c r="BB11" i="26"/>
  <c r="BC11" i="26"/>
  <c r="BE11" i="27"/>
  <c r="BC11" i="27"/>
  <c r="BB11" i="29"/>
  <c r="BC11" i="13"/>
  <c r="BB11" i="27"/>
  <c r="BE11" i="29"/>
  <c r="BD11" i="29"/>
  <c r="BE11" i="13"/>
  <c r="BC11" i="29"/>
  <c r="BD11" i="13"/>
  <c r="BB11" i="13"/>
  <c r="BD11" i="26"/>
  <c r="BI30" i="28"/>
  <c r="CI30" i="27"/>
  <c r="BI30" i="27"/>
  <c r="BG30" i="28"/>
  <c r="BF30" i="28"/>
  <c r="CG30" i="27"/>
  <c r="BG30" i="27"/>
  <c r="BI30" i="29"/>
  <c r="CF30" i="27"/>
  <c r="BF30" i="27"/>
  <c r="BE30" i="28"/>
  <c r="BC30" i="28"/>
  <c r="BF30" i="29"/>
  <c r="CG30" i="26"/>
  <c r="BG30" i="26"/>
  <c r="BG30" i="29"/>
  <c r="CF30" i="26"/>
  <c r="CG30" i="13"/>
  <c r="BG30" i="13"/>
  <c r="BB30" i="28"/>
  <c r="CF30" i="13"/>
  <c r="BF30" i="13"/>
  <c r="BI30" i="26"/>
  <c r="BF30" i="26"/>
  <c r="CI30" i="26"/>
  <c r="BI30" i="13"/>
  <c r="CI30" i="13"/>
  <c r="BB30" i="13"/>
  <c r="BC30" i="13"/>
  <c r="BC30" i="26"/>
  <c r="BE30" i="27"/>
  <c r="BE30" i="13"/>
  <c r="BE30" i="26"/>
  <c r="BE30" i="29"/>
  <c r="BB30" i="29"/>
  <c r="BC30" i="29"/>
  <c r="BC30" i="27"/>
  <c r="BB30" i="26"/>
  <c r="BB30" i="27"/>
  <c r="CG8" i="27"/>
  <c r="CG8" i="26"/>
  <c r="CF8" i="26"/>
  <c r="CI8" i="27"/>
  <c r="CF8" i="27"/>
  <c r="CG8" i="13"/>
  <c r="CF8" i="13"/>
  <c r="CI8" i="13"/>
  <c r="CI8" i="26"/>
  <c r="CG11" i="27"/>
  <c r="CI11" i="27"/>
  <c r="CG11" i="26"/>
  <c r="CF11" i="26"/>
  <c r="CF11" i="27"/>
  <c r="CI11" i="26"/>
  <c r="CI11" i="13"/>
  <c r="CG11" i="13"/>
  <c r="CF11" i="13"/>
  <c r="BI14" i="28"/>
  <c r="BH14" i="28"/>
  <c r="BG14" i="28"/>
  <c r="BF14" i="28"/>
  <c r="BC14" i="28"/>
  <c r="BD14" i="28"/>
  <c r="BB14" i="28"/>
  <c r="BE14" i="28"/>
  <c r="BI14" i="29"/>
  <c r="BH14" i="29"/>
  <c r="BF14" i="29"/>
  <c r="BG14" i="27"/>
  <c r="BG14" i="26"/>
  <c r="BF14" i="26"/>
  <c r="BI14" i="27"/>
  <c r="BH14" i="27"/>
  <c r="BI14" i="13"/>
  <c r="BF14" i="27"/>
  <c r="CH14" i="13"/>
  <c r="BH14" i="13"/>
  <c r="BG14" i="29"/>
  <c r="BG14" i="13"/>
  <c r="CH14" i="26"/>
  <c r="CH14" i="27"/>
  <c r="BI14" i="26"/>
  <c r="BF14" i="13"/>
  <c r="BH14" i="26"/>
  <c r="BB14" i="13"/>
  <c r="BB14" i="27"/>
  <c r="BE14" i="29"/>
  <c r="BC14" i="29"/>
  <c r="BB14" i="26"/>
  <c r="BC14" i="26"/>
  <c r="BB14" i="29"/>
  <c r="BC14" i="13"/>
  <c r="BD14" i="26"/>
  <c r="BE14" i="13"/>
  <c r="BC14" i="27"/>
  <c r="BD14" i="29"/>
  <c r="BE14" i="26"/>
  <c r="BD14" i="27"/>
  <c r="BE14" i="27"/>
  <c r="BD14" i="13"/>
  <c r="CI19" i="27"/>
  <c r="CG19" i="27"/>
  <c r="CF19" i="27"/>
  <c r="CI19" i="26"/>
  <c r="CG19" i="26"/>
  <c r="CF19" i="26"/>
  <c r="CG19" i="13"/>
  <c r="CF19" i="13"/>
  <c r="CI19" i="13"/>
  <c r="BI22" i="28"/>
  <c r="BH22" i="28"/>
  <c r="BG22" i="28"/>
  <c r="BF22" i="28"/>
  <c r="BB22" i="28"/>
  <c r="BC22" i="28"/>
  <c r="BE22" i="28"/>
  <c r="BD22" i="28"/>
  <c r="BI22" i="27"/>
  <c r="CH22" i="27"/>
  <c r="BH22" i="27"/>
  <c r="BG22" i="27"/>
  <c r="BI22" i="29"/>
  <c r="BF22" i="27"/>
  <c r="BH22" i="29"/>
  <c r="BF22" i="29"/>
  <c r="BG22" i="13"/>
  <c r="BI22" i="26"/>
  <c r="CH22" i="26"/>
  <c r="BH22" i="26"/>
  <c r="BG22" i="26"/>
  <c r="BF22" i="26"/>
  <c r="BG22" i="29"/>
  <c r="BF22" i="13"/>
  <c r="CH22" i="13"/>
  <c r="BH22" i="13"/>
  <c r="BI22" i="13"/>
  <c r="BC22" i="13"/>
  <c r="BD22" i="29"/>
  <c r="BC22" i="27"/>
  <c r="BC22" i="29"/>
  <c r="BB22" i="27"/>
  <c r="BD22" i="26"/>
  <c r="BD22" i="27"/>
  <c r="BE22" i="29"/>
  <c r="BD22" i="13"/>
  <c r="BB22" i="13"/>
  <c r="BB22" i="29"/>
  <c r="BE22" i="27"/>
  <c r="BE22" i="13"/>
  <c r="BB22" i="26"/>
  <c r="BE22" i="26"/>
  <c r="BC22" i="26"/>
  <c r="CG13" i="27"/>
  <c r="CG13" i="26"/>
  <c r="CF13" i="26"/>
  <c r="CI13" i="27"/>
  <c r="CG13" i="13"/>
  <c r="CF13" i="27"/>
  <c r="CI13" i="26"/>
  <c r="CF13" i="13"/>
  <c r="CI13" i="13"/>
  <c r="BI6" i="28"/>
  <c r="BG6" i="28"/>
  <c r="BH6" i="28"/>
  <c r="BF6" i="28"/>
  <c r="BC6" i="28"/>
  <c r="BD6" i="28"/>
  <c r="BB6" i="28"/>
  <c r="BE6" i="28"/>
  <c r="BI6" i="29"/>
  <c r="BF6" i="29"/>
  <c r="BG6" i="27"/>
  <c r="BG6" i="26"/>
  <c r="BF6" i="26"/>
  <c r="BH6" i="29"/>
  <c r="BG6" i="29"/>
  <c r="BI6" i="27"/>
  <c r="BI6" i="13"/>
  <c r="CH6" i="13"/>
  <c r="BH6" i="13"/>
  <c r="CH6" i="26"/>
  <c r="BG6" i="13"/>
  <c r="BF6" i="13"/>
  <c r="CH6" i="27"/>
  <c r="BI6" i="26"/>
  <c r="BH6" i="27"/>
  <c r="BH6" i="26"/>
  <c r="BF6" i="27"/>
  <c r="BC6" i="13"/>
  <c r="BD6" i="26"/>
  <c r="BE6" i="13"/>
  <c r="BB6" i="13"/>
  <c r="BE6" i="26"/>
  <c r="BD6" i="27"/>
  <c r="BD6" i="29"/>
  <c r="BD6" i="13"/>
  <c r="BC6" i="29"/>
  <c r="BB6" i="27"/>
  <c r="BE6" i="27"/>
  <c r="BB6" i="26"/>
  <c r="BC6" i="26"/>
  <c r="BE6" i="29"/>
  <c r="BC6" i="27"/>
  <c r="BB6" i="29"/>
  <c r="BI9" i="28"/>
  <c r="BH9" i="28"/>
  <c r="BG9" i="28"/>
  <c r="BF9" i="28"/>
  <c r="BE9" i="28"/>
  <c r="BC9" i="28"/>
  <c r="BB9" i="28"/>
  <c r="BD9" i="28"/>
  <c r="BH9" i="29"/>
  <c r="BG9" i="29"/>
  <c r="BF9" i="29"/>
  <c r="BG9" i="27"/>
  <c r="BG9" i="26"/>
  <c r="BF9" i="26"/>
  <c r="BI9" i="27"/>
  <c r="BH9" i="27"/>
  <c r="CH9" i="27"/>
  <c r="BF9" i="27"/>
  <c r="BH9" i="26"/>
  <c r="BG9" i="13"/>
  <c r="BH9" i="13"/>
  <c r="BF9" i="13"/>
  <c r="BI9" i="26"/>
  <c r="CH9" i="26"/>
  <c r="BI9" i="29"/>
  <c r="BI9" i="13"/>
  <c r="CH9" i="13"/>
  <c r="BE9" i="27"/>
  <c r="BB9" i="29"/>
  <c r="BC9" i="13"/>
  <c r="BE9" i="26"/>
  <c r="BC9" i="27"/>
  <c r="BD9" i="13"/>
  <c r="BB9" i="27"/>
  <c r="BC9" i="29"/>
  <c r="BE9" i="13"/>
  <c r="BB9" i="13"/>
  <c r="BD9" i="26"/>
  <c r="BE9" i="29"/>
  <c r="BB9" i="26"/>
  <c r="BD9" i="29"/>
  <c r="BC9" i="26"/>
  <c r="BD9" i="27"/>
  <c r="CG14" i="27"/>
  <c r="CF14" i="27"/>
  <c r="CG14" i="26"/>
  <c r="CF14" i="26"/>
  <c r="CI14" i="13"/>
  <c r="CI14" i="27"/>
  <c r="CG14" i="13"/>
  <c r="CF14" i="13"/>
  <c r="CI14" i="26"/>
  <c r="BI17" i="28"/>
  <c r="BH17" i="28"/>
  <c r="BG17" i="28"/>
  <c r="BF17" i="28"/>
  <c r="BE17" i="28"/>
  <c r="BB17" i="28"/>
  <c r="BD17" i="28"/>
  <c r="BC17" i="28"/>
  <c r="BH17" i="29"/>
  <c r="BI17" i="27"/>
  <c r="BG17" i="29"/>
  <c r="CH17" i="27"/>
  <c r="BH17" i="27"/>
  <c r="BF17" i="29"/>
  <c r="BG17" i="27"/>
  <c r="BF17" i="27"/>
  <c r="BI17" i="26"/>
  <c r="CH17" i="26"/>
  <c r="BH17" i="26"/>
  <c r="BI17" i="29"/>
  <c r="BG17" i="26"/>
  <c r="BF17" i="26"/>
  <c r="BI17" i="13"/>
  <c r="CH17" i="13"/>
  <c r="BH17" i="13"/>
  <c r="BG17" i="13"/>
  <c r="BF17" i="13"/>
  <c r="BB17" i="13"/>
  <c r="BE17" i="29"/>
  <c r="BE17" i="27"/>
  <c r="BD17" i="29"/>
  <c r="BD17" i="13"/>
  <c r="BB17" i="26"/>
  <c r="BE17" i="26"/>
  <c r="BC17" i="26"/>
  <c r="BC17" i="27"/>
  <c r="BB17" i="29"/>
  <c r="BD17" i="26"/>
  <c r="BB17" i="27"/>
  <c r="BD17" i="27"/>
  <c r="BC17" i="13"/>
  <c r="BE17" i="13"/>
  <c r="BC17" i="29"/>
  <c r="CI22" i="27"/>
  <c r="CG22" i="27"/>
  <c r="CF22" i="27"/>
  <c r="CG22" i="13"/>
  <c r="CI22" i="26"/>
  <c r="CG22" i="26"/>
  <c r="CF22" i="26"/>
  <c r="CF22" i="13"/>
  <c r="CI22" i="13"/>
  <c r="BI25" i="28"/>
  <c r="BH25" i="28"/>
  <c r="BG25" i="28"/>
  <c r="BF25" i="28"/>
  <c r="BH25" i="29"/>
  <c r="BI25" i="27"/>
  <c r="BG25" i="29"/>
  <c r="CH25" i="27"/>
  <c r="BH25" i="27"/>
  <c r="BF25" i="29"/>
  <c r="BG25" i="27"/>
  <c r="BF25" i="27"/>
  <c r="BG25" i="26"/>
  <c r="BI25" i="26"/>
  <c r="BI25" i="29"/>
  <c r="BH25" i="26"/>
  <c r="CH25" i="26"/>
  <c r="BF25" i="26"/>
  <c r="BI25" i="13"/>
  <c r="BH25" i="13"/>
  <c r="CH25" i="13"/>
  <c r="BG25" i="13"/>
  <c r="BF25" i="13"/>
  <c r="BF28" i="28"/>
  <c r="BG28" i="28"/>
  <c r="BI28" i="28"/>
  <c r="BH28" i="28"/>
  <c r="BD28" i="28"/>
  <c r="BE28" i="28"/>
  <c r="BB28" i="28"/>
  <c r="BC28" i="28"/>
  <c r="BI28" i="27"/>
  <c r="CH28" i="27"/>
  <c r="BH28" i="27"/>
  <c r="BG28" i="27"/>
  <c r="BI28" i="29"/>
  <c r="BF28" i="27"/>
  <c r="BH28" i="29"/>
  <c r="BF28" i="29"/>
  <c r="BG28" i="26"/>
  <c r="BG28" i="29"/>
  <c r="BI28" i="26"/>
  <c r="BH28" i="26"/>
  <c r="CH28" i="26"/>
  <c r="BF28" i="26"/>
  <c r="BI28" i="13"/>
  <c r="CH28" i="13"/>
  <c r="BH28" i="13"/>
  <c r="BG28" i="13"/>
  <c r="BF28" i="13"/>
  <c r="BC28" i="13"/>
  <c r="BC28" i="26"/>
  <c r="BE28" i="27"/>
  <c r="BD28" i="26"/>
  <c r="BB28" i="13"/>
  <c r="BE28" i="29"/>
  <c r="BD28" i="13"/>
  <c r="BB28" i="29"/>
  <c r="BD28" i="29"/>
  <c r="BC28" i="27"/>
  <c r="BD28" i="27"/>
  <c r="BB28" i="26"/>
  <c r="BB28" i="27"/>
  <c r="BE28" i="13"/>
  <c r="BE28" i="26"/>
  <c r="BC28" i="29"/>
  <c r="CI21" i="27"/>
  <c r="CG21" i="27"/>
  <c r="CF21" i="27"/>
  <c r="CI21" i="26"/>
  <c r="CG21" i="26"/>
  <c r="CF21" i="26"/>
  <c r="CI21" i="13"/>
  <c r="CG21" i="13"/>
  <c r="CF21" i="13"/>
  <c r="BI8" i="28"/>
  <c r="BH8" i="28"/>
  <c r="BG8" i="28"/>
  <c r="BF8" i="28"/>
  <c r="BC8" i="28"/>
  <c r="BD8" i="28"/>
  <c r="BE8" i="28"/>
  <c r="BB8" i="28"/>
  <c r="BI8" i="29"/>
  <c r="BF8" i="29"/>
  <c r="BG8" i="27"/>
  <c r="BG8" i="29"/>
  <c r="BG8" i="26"/>
  <c r="BI8" i="27"/>
  <c r="BF8" i="26"/>
  <c r="BH8" i="27"/>
  <c r="CH8" i="27"/>
  <c r="BF8" i="27"/>
  <c r="BG8" i="13"/>
  <c r="BI8" i="26"/>
  <c r="BH8" i="29"/>
  <c r="BH8" i="26"/>
  <c r="BI8" i="13"/>
  <c r="BF8" i="13"/>
  <c r="CH8" i="13"/>
  <c r="BH8" i="13"/>
  <c r="CH8" i="26"/>
  <c r="BC8" i="13"/>
  <c r="BB8" i="29"/>
  <c r="BB8" i="27"/>
  <c r="BD8" i="29"/>
  <c r="BB8" i="13"/>
  <c r="BD8" i="26"/>
  <c r="BD8" i="27"/>
  <c r="BE8" i="29"/>
  <c r="BE8" i="26"/>
  <c r="BC8" i="27"/>
  <c r="BC8" i="29"/>
  <c r="BE8" i="13"/>
  <c r="BD8" i="13"/>
  <c r="BE8" i="27"/>
  <c r="BB8" i="26"/>
  <c r="BC8" i="26"/>
  <c r="CG6" i="27"/>
  <c r="CF6" i="27"/>
  <c r="CG6" i="26"/>
  <c r="CF6" i="26"/>
  <c r="CI6" i="13"/>
  <c r="CG6" i="13"/>
  <c r="CI6" i="27"/>
  <c r="CF6" i="13"/>
  <c r="CI6" i="26"/>
  <c r="CG9" i="27"/>
  <c r="CG9" i="26"/>
  <c r="CF9" i="26"/>
  <c r="CI9" i="27"/>
  <c r="CG9" i="13"/>
  <c r="CI9" i="26"/>
  <c r="CF9" i="13"/>
  <c r="CI9" i="13"/>
  <c r="CF9" i="27"/>
  <c r="BF12" i="28"/>
  <c r="BG12" i="28"/>
  <c r="BI12" i="28"/>
  <c r="BH12" i="28"/>
  <c r="BC12" i="28"/>
  <c r="BB12" i="28"/>
  <c r="BD12" i="28"/>
  <c r="BE12" i="28"/>
  <c r="BI12" i="29"/>
  <c r="BF12" i="29"/>
  <c r="BG12" i="27"/>
  <c r="BG12" i="26"/>
  <c r="BH12" i="29"/>
  <c r="BI12" i="27"/>
  <c r="BF12" i="26"/>
  <c r="BG12" i="29"/>
  <c r="BH12" i="27"/>
  <c r="CH12" i="27"/>
  <c r="BF12" i="27"/>
  <c r="BF12" i="13"/>
  <c r="BI12" i="26"/>
  <c r="BG12" i="13"/>
  <c r="BH12" i="26"/>
  <c r="BI12" i="13"/>
  <c r="CH12" i="13"/>
  <c r="BH12" i="13"/>
  <c r="CH12" i="26"/>
  <c r="BB12" i="27"/>
  <c r="BE12" i="27"/>
  <c r="BB12" i="26"/>
  <c r="BC12" i="26"/>
  <c r="BE12" i="29"/>
  <c r="BC12" i="27"/>
  <c r="BB12" i="29"/>
  <c r="BE12" i="13"/>
  <c r="BC12" i="13"/>
  <c r="BD12" i="26"/>
  <c r="BD12" i="27"/>
  <c r="BD12" i="29"/>
  <c r="BE12" i="26"/>
  <c r="BB12" i="13"/>
  <c r="BD12" i="13"/>
  <c r="BC12" i="29"/>
  <c r="CI17" i="27"/>
  <c r="CG17" i="27"/>
  <c r="CF17" i="27"/>
  <c r="CI17" i="26"/>
  <c r="CG17" i="26"/>
  <c r="CF17" i="26"/>
  <c r="CI17" i="13"/>
  <c r="CG17" i="13"/>
  <c r="CF17" i="13"/>
  <c r="BF20" i="28"/>
  <c r="BI20" i="28"/>
  <c r="BH20" i="28"/>
  <c r="BG20" i="28"/>
  <c r="BB20" i="28"/>
  <c r="BC20" i="28"/>
  <c r="BD20" i="28"/>
  <c r="BE20" i="28"/>
  <c r="BI20" i="27"/>
  <c r="CH20" i="27"/>
  <c r="BH20" i="27"/>
  <c r="BG20" i="27"/>
  <c r="BI20" i="29"/>
  <c r="BF20" i="27"/>
  <c r="BH20" i="29"/>
  <c r="BF20" i="29"/>
  <c r="BG20" i="29"/>
  <c r="BI20" i="26"/>
  <c r="CH20" i="26"/>
  <c r="BH20" i="26"/>
  <c r="BG20" i="26"/>
  <c r="BF20" i="26"/>
  <c r="BI20" i="13"/>
  <c r="CH20" i="13"/>
  <c r="BH20" i="13"/>
  <c r="BG20" i="13"/>
  <c r="BF20" i="13"/>
  <c r="BD20" i="26"/>
  <c r="BD20" i="27"/>
  <c r="BB20" i="29"/>
  <c r="BB20" i="13"/>
  <c r="BE20" i="27"/>
  <c r="BC20" i="13"/>
  <c r="BB20" i="26"/>
  <c r="BE20" i="26"/>
  <c r="BD20" i="29"/>
  <c r="BC20" i="29"/>
  <c r="BB20" i="27"/>
  <c r="BE20" i="13"/>
  <c r="BC20" i="26"/>
  <c r="BE20" i="29"/>
  <c r="BC20" i="27"/>
  <c r="BD20" i="13"/>
  <c r="CI25" i="27"/>
  <c r="CG25" i="27"/>
  <c r="CF25" i="27"/>
  <c r="CG25" i="26"/>
  <c r="CI25" i="26"/>
  <c r="CI25" i="13"/>
  <c r="CF25" i="26"/>
  <c r="CG25" i="13"/>
  <c r="CF25" i="13"/>
  <c r="CI28" i="27"/>
  <c r="CG28" i="27"/>
  <c r="CF28" i="27"/>
  <c r="CG28" i="26"/>
  <c r="CI28" i="26"/>
  <c r="CI28" i="13"/>
  <c r="CF28" i="26"/>
  <c r="CG28" i="13"/>
  <c r="CF28" i="13"/>
  <c r="BI5" i="28"/>
  <c r="BH5" i="28"/>
  <c r="BF5" i="28"/>
  <c r="BG5" i="28"/>
  <c r="BC5" i="28"/>
  <c r="BD5" i="28"/>
  <c r="BE5" i="28"/>
  <c r="BB5" i="28"/>
  <c r="BH5" i="29"/>
  <c r="BG5" i="29"/>
  <c r="BF5" i="29"/>
  <c r="BG5" i="27"/>
  <c r="BG5" i="26"/>
  <c r="BF5" i="26"/>
  <c r="BI5" i="27"/>
  <c r="BI5" i="29"/>
  <c r="BH5" i="27"/>
  <c r="CH5" i="27"/>
  <c r="BF5" i="27"/>
  <c r="BH5" i="26"/>
  <c r="BG5" i="13"/>
  <c r="BF5" i="13"/>
  <c r="CH5" i="26"/>
  <c r="BI5" i="26"/>
  <c r="CH5" i="13"/>
  <c r="BI5" i="13"/>
  <c r="BH5" i="13"/>
  <c r="BB5" i="27"/>
  <c r="BC5" i="29"/>
  <c r="BC5" i="13"/>
  <c r="BB5" i="26"/>
  <c r="BC5" i="26"/>
  <c r="BC5" i="27"/>
  <c r="BD5" i="29"/>
  <c r="BB5" i="13"/>
  <c r="BD5" i="13"/>
  <c r="BE5" i="13"/>
  <c r="BE5" i="27"/>
  <c r="BE5" i="26"/>
  <c r="BD5" i="26"/>
  <c r="BD5" i="27"/>
  <c r="BE5" i="29"/>
  <c r="BB5" i="29"/>
  <c r="BI24" i="28"/>
  <c r="BH24" i="28"/>
  <c r="BG24" i="28"/>
  <c r="BF24" i="28"/>
  <c r="BD24" i="28"/>
  <c r="BE24" i="28"/>
  <c r="BC24" i="28"/>
  <c r="BB24" i="28"/>
  <c r="BI24" i="27"/>
  <c r="CH24" i="27"/>
  <c r="BH24" i="27"/>
  <c r="BG24" i="27"/>
  <c r="BI24" i="29"/>
  <c r="BF24" i="27"/>
  <c r="BH24" i="29"/>
  <c r="BF24" i="29"/>
  <c r="BI24" i="26"/>
  <c r="CH24" i="26"/>
  <c r="BH24" i="26"/>
  <c r="BI24" i="13"/>
  <c r="BG24" i="26"/>
  <c r="CH24" i="13"/>
  <c r="BH24" i="13"/>
  <c r="BG24" i="29"/>
  <c r="BF24" i="26"/>
  <c r="BG24" i="13"/>
  <c r="BF24" i="13"/>
  <c r="BD24" i="13"/>
  <c r="BC24" i="26"/>
  <c r="BB24" i="29"/>
  <c r="BC24" i="27"/>
  <c r="BC24" i="29"/>
  <c r="BD24" i="29"/>
  <c r="BB24" i="27"/>
  <c r="BC24" i="13"/>
  <c r="BB24" i="13"/>
  <c r="BE24" i="13"/>
  <c r="BD24" i="26"/>
  <c r="BD24" i="27"/>
  <c r="BE24" i="27"/>
  <c r="BB24" i="26"/>
  <c r="BE24" i="26"/>
  <c r="BE24" i="29"/>
  <c r="CI27" i="27"/>
  <c r="CG27" i="27"/>
  <c r="CF27" i="27"/>
  <c r="CG27" i="26"/>
  <c r="CI27" i="26"/>
  <c r="CI27" i="13"/>
  <c r="CF27" i="26"/>
  <c r="CG27" i="13"/>
  <c r="CF27" i="13"/>
  <c r="BF4" i="28"/>
  <c r="BI4" i="28"/>
  <c r="BH4" i="28"/>
  <c r="BG4" i="28"/>
  <c r="BI4" i="29"/>
  <c r="BF4" i="29"/>
  <c r="BG4" i="27"/>
  <c r="BG4" i="26"/>
  <c r="BI4" i="27"/>
  <c r="BF4" i="26"/>
  <c r="BH4" i="27"/>
  <c r="CH4" i="27"/>
  <c r="BF4" i="27"/>
  <c r="BH4" i="29"/>
  <c r="BF4" i="13"/>
  <c r="BG4" i="13"/>
  <c r="BI4" i="26"/>
  <c r="BH4" i="26"/>
  <c r="BI4" i="13"/>
  <c r="BG4" i="29"/>
  <c r="CH4" i="13"/>
  <c r="BH4" i="13"/>
  <c r="CH4" i="26"/>
  <c r="CG12" i="27"/>
  <c r="CG12" i="26"/>
  <c r="CF12" i="26"/>
  <c r="CI12" i="27"/>
  <c r="CF12" i="27"/>
  <c r="CG12" i="13"/>
  <c r="CI12" i="13"/>
  <c r="CI12" i="26"/>
  <c r="CF12" i="13"/>
  <c r="BI15" i="28"/>
  <c r="BH15" i="28"/>
  <c r="BG15" i="28"/>
  <c r="BF15" i="28"/>
  <c r="BH15" i="29"/>
  <c r="BG15" i="29"/>
  <c r="BF15" i="29"/>
  <c r="BG15" i="27"/>
  <c r="BH15" i="27"/>
  <c r="BG15" i="26"/>
  <c r="CH15" i="27"/>
  <c r="BF15" i="27"/>
  <c r="BF15" i="26"/>
  <c r="BH15" i="26"/>
  <c r="BI15" i="29"/>
  <c r="CH15" i="26"/>
  <c r="BI15" i="13"/>
  <c r="BI15" i="26"/>
  <c r="CH15" i="13"/>
  <c r="BH15" i="13"/>
  <c r="BG15" i="13"/>
  <c r="BI15" i="27"/>
  <c r="BF15" i="13"/>
  <c r="CI20" i="27"/>
  <c r="CG20" i="27"/>
  <c r="CF20" i="27"/>
  <c r="CI20" i="26"/>
  <c r="CG20" i="26"/>
  <c r="CF20" i="26"/>
  <c r="CI20" i="13"/>
  <c r="CG20" i="13"/>
  <c r="CF20" i="13"/>
  <c r="BI23" i="28"/>
  <c r="BH23" i="28"/>
  <c r="BG23" i="28"/>
  <c r="BF23" i="28"/>
  <c r="BE23" i="28"/>
  <c r="BB23" i="28"/>
  <c r="BD23" i="28"/>
  <c r="BC23" i="28"/>
  <c r="BH23" i="29"/>
  <c r="BI23" i="27"/>
  <c r="BG23" i="29"/>
  <c r="CH23" i="27"/>
  <c r="BH23" i="27"/>
  <c r="BF23" i="29"/>
  <c r="BG23" i="27"/>
  <c r="BF23" i="27"/>
  <c r="BI23" i="13"/>
  <c r="BI23" i="26"/>
  <c r="CH23" i="26"/>
  <c r="BH23" i="26"/>
  <c r="BG23" i="13"/>
  <c r="BG23" i="26"/>
  <c r="BF23" i="13"/>
  <c r="BF23" i="26"/>
  <c r="BI23" i="29"/>
  <c r="CH23" i="13"/>
  <c r="BH23" i="13"/>
  <c r="BD23" i="13"/>
  <c r="BB23" i="27"/>
  <c r="BC23" i="26"/>
  <c r="BD23" i="29"/>
  <c r="BC23" i="29"/>
  <c r="BC23" i="13"/>
  <c r="BD23" i="26"/>
  <c r="BD23" i="27"/>
  <c r="BB23" i="13"/>
  <c r="BB23" i="29"/>
  <c r="BE23" i="27"/>
  <c r="BC23" i="27"/>
  <c r="BB23" i="26"/>
  <c r="BE23" i="29"/>
  <c r="BE23" i="26"/>
  <c r="BE23" i="13"/>
  <c r="BH26" i="28"/>
  <c r="BG26" i="28"/>
  <c r="BF26" i="28"/>
  <c r="BI26" i="28"/>
  <c r="BD26" i="28"/>
  <c r="BC26" i="28"/>
  <c r="BB26" i="28"/>
  <c r="BE26" i="28"/>
  <c r="BI26" i="27"/>
  <c r="CH26" i="27"/>
  <c r="BH26" i="27"/>
  <c r="BG26" i="27"/>
  <c r="BI26" i="29"/>
  <c r="BF26" i="27"/>
  <c r="BH26" i="29"/>
  <c r="BF26" i="29"/>
  <c r="BG26" i="26"/>
  <c r="BG26" i="13"/>
  <c r="BF26" i="13"/>
  <c r="BG26" i="29"/>
  <c r="BI26" i="26"/>
  <c r="BH26" i="26"/>
  <c r="BH26" i="13"/>
  <c r="BF26" i="26"/>
  <c r="CH26" i="13"/>
  <c r="CH26" i="26"/>
  <c r="BI26" i="13"/>
  <c r="BE26" i="13"/>
  <c r="BE26" i="29"/>
  <c r="BE26" i="27"/>
  <c r="BE26" i="26"/>
  <c r="BB26" i="29"/>
  <c r="BC26" i="27"/>
  <c r="BB26" i="13"/>
  <c r="BD26" i="29"/>
  <c r="BB26" i="27"/>
  <c r="BD26" i="13"/>
  <c r="BD26" i="27"/>
  <c r="BC26" i="26"/>
  <c r="BB26" i="26"/>
  <c r="BC26" i="29"/>
  <c r="BC26" i="13"/>
  <c r="BD26" i="26"/>
  <c r="CI24" i="27"/>
  <c r="CG24" i="27"/>
  <c r="CF24" i="27"/>
  <c r="CI24" i="26"/>
  <c r="CI24" i="13"/>
  <c r="CG24" i="26"/>
  <c r="CF24" i="26"/>
  <c r="CG24" i="13"/>
  <c r="CF24" i="13"/>
  <c r="CG4" i="27"/>
  <c r="CG4" i="26"/>
  <c r="CF4" i="26"/>
  <c r="CI4" i="27"/>
  <c r="CF4" i="27"/>
  <c r="CI4" i="13"/>
  <c r="CF4" i="13"/>
  <c r="CG4" i="13"/>
  <c r="CI4" i="26"/>
  <c r="BF7" i="28"/>
  <c r="BI7" i="28"/>
  <c r="BH7" i="28"/>
  <c r="BG7" i="28"/>
  <c r="BB7" i="28"/>
  <c r="BE7" i="28"/>
  <c r="BD7" i="28"/>
  <c r="BC7" i="28"/>
  <c r="BH7" i="29"/>
  <c r="BG7" i="29"/>
  <c r="BF7" i="29"/>
  <c r="BG7" i="27"/>
  <c r="BH7" i="27"/>
  <c r="BG7" i="26"/>
  <c r="BI7" i="29"/>
  <c r="CH7" i="27"/>
  <c r="BF7" i="27"/>
  <c r="BF7" i="26"/>
  <c r="BH7" i="26"/>
  <c r="BI7" i="27"/>
  <c r="CH7" i="26"/>
  <c r="BI7" i="13"/>
  <c r="BI7" i="26"/>
  <c r="CH7" i="13"/>
  <c r="BH7" i="13"/>
  <c r="BG7" i="13"/>
  <c r="BF7" i="13"/>
  <c r="BB7" i="27"/>
  <c r="BD7" i="29"/>
  <c r="BB7" i="29"/>
  <c r="BC7" i="13"/>
  <c r="BE7" i="13"/>
  <c r="BC7" i="29"/>
  <c r="BE7" i="26"/>
  <c r="BD7" i="27"/>
  <c r="BE7" i="29"/>
  <c r="BD7" i="26"/>
  <c r="BB7" i="13"/>
  <c r="BB7" i="26"/>
  <c r="BC7" i="26"/>
  <c r="BD7" i="13"/>
  <c r="BE7" i="27"/>
  <c r="BC7" i="27"/>
  <c r="BH10" i="28"/>
  <c r="BG10" i="28"/>
  <c r="BF10" i="28"/>
  <c r="BI10" i="28"/>
  <c r="BC10" i="28"/>
  <c r="BE10" i="28"/>
  <c r="BD10" i="28"/>
  <c r="BB10" i="28"/>
  <c r="BI10" i="29"/>
  <c r="BF10" i="29"/>
  <c r="BG10" i="27"/>
  <c r="BG10" i="26"/>
  <c r="BF10" i="26"/>
  <c r="BH10" i="29"/>
  <c r="BG10" i="29"/>
  <c r="BI10" i="27"/>
  <c r="BI10" i="13"/>
  <c r="CH10" i="27"/>
  <c r="CH10" i="13"/>
  <c r="BH10" i="13"/>
  <c r="BG10" i="13"/>
  <c r="BF10" i="27"/>
  <c r="BI10" i="26"/>
  <c r="BF10" i="13"/>
  <c r="CH10" i="26"/>
  <c r="BH10" i="26"/>
  <c r="BH10" i="27"/>
  <c r="BC10" i="27"/>
  <c r="BE10" i="29"/>
  <c r="BB10" i="29"/>
  <c r="BB10" i="26"/>
  <c r="BC10" i="13"/>
  <c r="BD10" i="26"/>
  <c r="BE10" i="13"/>
  <c r="BC10" i="29"/>
  <c r="BE10" i="26"/>
  <c r="BD10" i="27"/>
  <c r="BB10" i="27"/>
  <c r="BC10" i="26"/>
  <c r="BD10" i="13"/>
  <c r="BE10" i="27"/>
  <c r="BD10" i="29"/>
  <c r="BB10" i="13"/>
  <c r="CG15" i="27"/>
  <c r="CI15" i="27"/>
  <c r="CG15" i="26"/>
  <c r="CF15" i="26"/>
  <c r="CF15" i="27"/>
  <c r="CI15" i="26"/>
  <c r="CI15" i="13"/>
  <c r="CG15" i="13"/>
  <c r="CF15" i="13"/>
  <c r="BH18" i="28"/>
  <c r="BG18" i="28"/>
  <c r="BI18" i="28"/>
  <c r="BF18" i="28"/>
  <c r="BE18" i="28"/>
  <c r="BC18" i="28"/>
  <c r="BB18" i="28"/>
  <c r="BD18" i="28"/>
  <c r="BI18" i="27"/>
  <c r="CH18" i="27"/>
  <c r="BH18" i="27"/>
  <c r="BG18" i="27"/>
  <c r="BI18" i="29"/>
  <c r="BF18" i="27"/>
  <c r="BH18" i="29"/>
  <c r="BF18" i="29"/>
  <c r="BI18" i="26"/>
  <c r="BG18" i="29"/>
  <c r="CH18" i="26"/>
  <c r="BH18" i="26"/>
  <c r="BG18" i="26"/>
  <c r="BF18" i="26"/>
  <c r="BG18" i="13"/>
  <c r="BI18" i="13"/>
  <c r="BF18" i="13"/>
  <c r="CH18" i="13"/>
  <c r="BH18" i="13"/>
  <c r="BB18" i="13"/>
  <c r="BE18" i="13"/>
  <c r="BD18" i="13"/>
  <c r="BC18" i="13"/>
  <c r="BE18" i="27"/>
  <c r="BD18" i="26"/>
  <c r="BB18" i="26"/>
  <c r="BE18" i="26"/>
  <c r="BC18" i="29"/>
  <c r="BD18" i="27"/>
  <c r="BC18" i="26"/>
  <c r="BE18" i="29"/>
  <c r="BC18" i="27"/>
  <c r="BB18" i="29"/>
  <c r="BB18" i="27"/>
  <c r="BD18" i="29"/>
  <c r="CI23" i="27"/>
  <c r="CG23" i="27"/>
  <c r="CF23" i="27"/>
  <c r="CI23" i="13"/>
  <c r="CI23" i="26"/>
  <c r="CG23" i="13"/>
  <c r="CG23" i="26"/>
  <c r="CF23" i="13"/>
  <c r="CF23" i="26"/>
  <c r="CI26" i="27"/>
  <c r="CG26" i="27"/>
  <c r="CF26" i="27"/>
  <c r="CG26" i="26"/>
  <c r="CF26" i="26"/>
  <c r="CG26" i="13"/>
  <c r="CF26" i="13"/>
  <c r="CI26" i="13"/>
  <c r="CI26" i="26"/>
  <c r="BF29" i="28"/>
  <c r="BI29" i="28"/>
  <c r="BH29" i="28"/>
  <c r="BG29" i="28"/>
  <c r="BI29" i="29"/>
  <c r="BH29" i="29"/>
  <c r="BI29" i="27"/>
  <c r="BG29" i="29"/>
  <c r="CH29" i="27"/>
  <c r="BH29" i="27"/>
  <c r="BF29" i="29"/>
  <c r="BG29" i="27"/>
  <c r="BF29" i="27"/>
  <c r="BG29" i="26"/>
  <c r="BF29" i="13"/>
  <c r="BI29" i="26"/>
  <c r="BH29" i="26"/>
  <c r="CH29" i="26"/>
  <c r="BF29" i="26"/>
  <c r="BI29" i="13"/>
  <c r="CH29" i="13"/>
  <c r="BH29" i="13"/>
  <c r="BG29" i="13"/>
  <c r="M162" i="2"/>
  <c r="L162" i="2" s="1"/>
  <c r="M160" i="2"/>
  <c r="M161" i="2"/>
  <c r="L161" i="2" s="1"/>
  <c r="AS129" i="2"/>
  <c r="M96" i="2"/>
  <c r="U96" i="2"/>
  <c r="AC96" i="2"/>
  <c r="AK96" i="2"/>
  <c r="Y63" i="2"/>
  <c r="AO63" i="2"/>
  <c r="BB63" i="2"/>
  <c r="M63" i="2"/>
  <c r="U63" i="2"/>
  <c r="AC63" i="2"/>
  <c r="AK63" i="2"/>
  <c r="AW63" i="2"/>
  <c r="Q63" i="2"/>
  <c r="AS161" i="2"/>
  <c r="AS128" i="2"/>
  <c r="Q95" i="2"/>
  <c r="P95" i="2" s="1"/>
  <c r="AG95" i="2"/>
  <c r="BB95" i="2"/>
  <c r="U95" i="2"/>
  <c r="T95" i="2" s="1"/>
  <c r="Y95" i="2"/>
  <c r="X95" i="2" s="1"/>
  <c r="AO95" i="2"/>
  <c r="M95" i="2"/>
  <c r="AC95" i="2"/>
  <c r="AK95" i="2"/>
  <c r="AO62" i="2"/>
  <c r="U62" i="2"/>
  <c r="T62" i="2" s="1"/>
  <c r="Y62" i="2"/>
  <c r="X62" i="2" s="1"/>
  <c r="Q62" i="2"/>
  <c r="P62" i="2" s="1"/>
  <c r="AG62" i="2"/>
  <c r="BB62" i="2"/>
  <c r="M62" i="2"/>
  <c r="AC62" i="2"/>
  <c r="AK62" i="2"/>
  <c r="AS62" i="2"/>
  <c r="AW62" i="2"/>
  <c r="G3" i="2"/>
  <c r="F3" i="2"/>
  <c r="CQ130" i="2" l="1"/>
  <c r="CP130" i="2" s="1"/>
  <c r="E98" i="2"/>
  <c r="AW98" i="2"/>
  <c r="I96" i="2"/>
  <c r="G63" i="6" s="1"/>
  <c r="I97" i="2"/>
  <c r="BG97" i="2"/>
  <c r="BF97" i="2" s="1"/>
  <c r="I63" i="2"/>
  <c r="I64" i="2"/>
  <c r="H64" i="2" s="1"/>
  <c r="I61" i="2"/>
  <c r="AF36" i="2"/>
  <c r="D36" i="2"/>
  <c r="E65" i="2"/>
  <c r="BG64" i="2"/>
  <c r="BF64" i="2" s="1"/>
  <c r="BG36" i="2"/>
  <c r="BG37" i="2"/>
  <c r="BG41" i="2"/>
  <c r="BG76" i="2"/>
  <c r="BF76" i="2" s="1"/>
  <c r="BG91" i="2"/>
  <c r="BF91" i="2" s="1"/>
  <c r="BG83" i="2"/>
  <c r="BF83" i="2" s="1"/>
  <c r="BG75" i="2"/>
  <c r="BF75" i="2" s="1"/>
  <c r="BG88" i="2"/>
  <c r="BF88" i="2" s="1"/>
  <c r="BG72" i="2"/>
  <c r="BF72" i="2" s="1"/>
  <c r="BG95" i="2"/>
  <c r="BF95" i="2" s="1"/>
  <c r="BG90" i="2"/>
  <c r="BF90" i="2" s="1"/>
  <c r="BG82" i="2"/>
  <c r="BF82" i="2" s="1"/>
  <c r="BG74" i="2"/>
  <c r="BF74" i="2" s="1"/>
  <c r="BG89" i="2"/>
  <c r="BF89" i="2" s="1"/>
  <c r="BG81" i="2"/>
  <c r="BF81" i="2" s="1"/>
  <c r="BG73" i="2"/>
  <c r="BF73" i="2" s="1"/>
  <c r="BG96" i="2"/>
  <c r="BF96" i="2" s="1"/>
  <c r="BG80" i="2"/>
  <c r="BF80" i="2" s="1"/>
  <c r="BG87" i="2"/>
  <c r="BF87" i="2" s="1"/>
  <c r="BG71" i="2"/>
  <c r="BF71" i="2" s="1"/>
  <c r="BG93" i="2"/>
  <c r="BF93" i="2" s="1"/>
  <c r="BG77" i="2"/>
  <c r="BF77" i="2" s="1"/>
  <c r="BG92" i="2"/>
  <c r="BF92" i="2" s="1"/>
  <c r="BG79" i="2"/>
  <c r="BF79" i="2" s="1"/>
  <c r="BG85" i="2"/>
  <c r="BF85" i="2" s="1"/>
  <c r="BG69" i="2"/>
  <c r="BG84" i="2"/>
  <c r="BF84" i="2" s="1"/>
  <c r="BG94" i="2"/>
  <c r="BF94" i="2" s="1"/>
  <c r="BG86" i="2"/>
  <c r="BF86" i="2" s="1"/>
  <c r="BG78" i="2"/>
  <c r="BF78" i="2" s="1"/>
  <c r="BG70" i="2"/>
  <c r="BF70" i="2" s="1"/>
  <c r="AV69" i="2"/>
  <c r="D69" i="2"/>
  <c r="CM129" i="2"/>
  <c r="CL129" i="2" s="1"/>
  <c r="CM121" i="2"/>
  <c r="CL121" i="2" s="1"/>
  <c r="CM113" i="2"/>
  <c r="CL113" i="2" s="1"/>
  <c r="CM105" i="2"/>
  <c r="CL105" i="2" s="1"/>
  <c r="CM128" i="2"/>
  <c r="CL128" i="2" s="1"/>
  <c r="CM120" i="2"/>
  <c r="CL120" i="2" s="1"/>
  <c r="CM112" i="2"/>
  <c r="CL112" i="2" s="1"/>
  <c r="CM104" i="2"/>
  <c r="CL104" i="2" s="1"/>
  <c r="CM127" i="2"/>
  <c r="CL127" i="2" s="1"/>
  <c r="CM119" i="2"/>
  <c r="CL119" i="2" s="1"/>
  <c r="CM111" i="2"/>
  <c r="CL111" i="2" s="1"/>
  <c r="CM103" i="2"/>
  <c r="CL103" i="2" s="1"/>
  <c r="CM126" i="2"/>
  <c r="CL126" i="2" s="1"/>
  <c r="CM118" i="2"/>
  <c r="CL118" i="2" s="1"/>
  <c r="CM110" i="2"/>
  <c r="CL110" i="2" s="1"/>
  <c r="CM102" i="2"/>
  <c r="CM125" i="2"/>
  <c r="CL125" i="2" s="1"/>
  <c r="CM117" i="2"/>
  <c r="CL117" i="2" s="1"/>
  <c r="CM109" i="2"/>
  <c r="CL109" i="2" s="1"/>
  <c r="CM124" i="2"/>
  <c r="CL124" i="2" s="1"/>
  <c r="CM116" i="2"/>
  <c r="CL116" i="2" s="1"/>
  <c r="CM108" i="2"/>
  <c r="CL108" i="2" s="1"/>
  <c r="CM123" i="2"/>
  <c r="CL123" i="2" s="1"/>
  <c r="CM115" i="2"/>
  <c r="CL115" i="2" s="1"/>
  <c r="CM107" i="2"/>
  <c r="CL107" i="2" s="1"/>
  <c r="CM122" i="2"/>
  <c r="CL122" i="2" s="1"/>
  <c r="CM114" i="2"/>
  <c r="CL114" i="2" s="1"/>
  <c r="CM106" i="2"/>
  <c r="CL106" i="2" s="1"/>
  <c r="CQ128" i="2"/>
  <c r="CP128" i="2" s="1"/>
  <c r="CQ120" i="2"/>
  <c r="CP120" i="2" s="1"/>
  <c r="CQ112" i="2"/>
  <c r="CP112" i="2" s="1"/>
  <c r="CQ104" i="2"/>
  <c r="CP104" i="2" s="1"/>
  <c r="CQ127" i="2"/>
  <c r="CP127" i="2" s="1"/>
  <c r="CQ119" i="2"/>
  <c r="CP119" i="2" s="1"/>
  <c r="CQ111" i="2"/>
  <c r="CP111" i="2" s="1"/>
  <c r="CQ103" i="2"/>
  <c r="CP103" i="2" s="1"/>
  <c r="CQ126" i="2"/>
  <c r="CP126" i="2" s="1"/>
  <c r="CQ118" i="2"/>
  <c r="CP118" i="2" s="1"/>
  <c r="CQ110" i="2"/>
  <c r="CP110" i="2" s="1"/>
  <c r="CQ102" i="2"/>
  <c r="CQ125" i="2"/>
  <c r="CP125" i="2" s="1"/>
  <c r="CQ117" i="2"/>
  <c r="CP117" i="2" s="1"/>
  <c r="CQ109" i="2"/>
  <c r="CP109" i="2" s="1"/>
  <c r="CQ124" i="2"/>
  <c r="CP124" i="2" s="1"/>
  <c r="CQ116" i="2"/>
  <c r="CP116" i="2" s="1"/>
  <c r="CQ108" i="2"/>
  <c r="CP108" i="2" s="1"/>
  <c r="CQ123" i="2"/>
  <c r="CP123" i="2" s="1"/>
  <c r="CQ115" i="2"/>
  <c r="CP115" i="2" s="1"/>
  <c r="CQ107" i="2"/>
  <c r="CP107" i="2" s="1"/>
  <c r="CQ122" i="2"/>
  <c r="CP122" i="2" s="1"/>
  <c r="CQ114" i="2"/>
  <c r="CP114" i="2" s="1"/>
  <c r="CQ106" i="2"/>
  <c r="CP106" i="2" s="1"/>
  <c r="CQ129" i="2"/>
  <c r="CP129" i="2" s="1"/>
  <c r="CQ121" i="2"/>
  <c r="CP121" i="2" s="1"/>
  <c r="CQ113" i="2"/>
  <c r="CP113" i="2" s="1"/>
  <c r="CQ105" i="2"/>
  <c r="CP105" i="2" s="1"/>
  <c r="D59" i="2"/>
  <c r="B26" i="6" s="1"/>
  <c r="C26" i="6"/>
  <c r="D47" i="2"/>
  <c r="B14" i="6" s="1"/>
  <c r="C14" i="6"/>
  <c r="D53" i="2"/>
  <c r="B20" i="6" s="1"/>
  <c r="C20" i="6"/>
  <c r="D38" i="2"/>
  <c r="B5" i="6" s="1"/>
  <c r="C5" i="6"/>
  <c r="D44" i="2"/>
  <c r="B11" i="6" s="1"/>
  <c r="C11" i="6"/>
  <c r="D41" i="2"/>
  <c r="B8" i="6" s="1"/>
  <c r="C8" i="6"/>
  <c r="D46" i="2"/>
  <c r="B13" i="6" s="1"/>
  <c r="C13" i="6"/>
  <c r="D51" i="2"/>
  <c r="B18" i="6" s="1"/>
  <c r="C18" i="6"/>
  <c r="D58" i="2"/>
  <c r="B25" i="6" s="1"/>
  <c r="C25" i="6"/>
  <c r="D62" i="2"/>
  <c r="B29" i="6" s="1"/>
  <c r="C29" i="6"/>
  <c r="D39" i="2"/>
  <c r="B6" i="6" s="1"/>
  <c r="C6" i="6"/>
  <c r="B3" i="6"/>
  <c r="C3" i="6"/>
  <c r="D50" i="2"/>
  <c r="B17" i="6" s="1"/>
  <c r="C17" i="6"/>
  <c r="D40" i="2"/>
  <c r="B7" i="6" s="1"/>
  <c r="C7" i="6"/>
  <c r="D48" i="2"/>
  <c r="B15" i="6" s="1"/>
  <c r="C15" i="6"/>
  <c r="D37" i="2"/>
  <c r="B4" i="6" s="1"/>
  <c r="C4" i="6"/>
  <c r="D43" i="2"/>
  <c r="B10" i="6" s="1"/>
  <c r="C10" i="6"/>
  <c r="D56" i="2"/>
  <c r="B23" i="6" s="1"/>
  <c r="C23" i="6"/>
  <c r="B30" i="6"/>
  <c r="C30" i="6"/>
  <c r="D57" i="2"/>
  <c r="B24" i="6" s="1"/>
  <c r="C24" i="6"/>
  <c r="D55" i="2"/>
  <c r="B22" i="6" s="1"/>
  <c r="C22" i="6"/>
  <c r="D60" i="2"/>
  <c r="B27" i="6" s="1"/>
  <c r="C27" i="6"/>
  <c r="F30" i="6"/>
  <c r="G30" i="6"/>
  <c r="D49" i="2"/>
  <c r="B16" i="6" s="1"/>
  <c r="C16" i="6"/>
  <c r="D54" i="2"/>
  <c r="B21" i="6" s="1"/>
  <c r="C21" i="6"/>
  <c r="D52" i="2"/>
  <c r="B19" i="6" s="1"/>
  <c r="C19" i="6"/>
  <c r="D42" i="2"/>
  <c r="B9" i="6" s="1"/>
  <c r="C9" i="6"/>
  <c r="D61" i="2"/>
  <c r="B28" i="6" s="1"/>
  <c r="C28" i="6"/>
  <c r="D45" i="2"/>
  <c r="B12" i="6" s="1"/>
  <c r="C12" i="6"/>
  <c r="G415" i="6"/>
  <c r="G319" i="6"/>
  <c r="AV62" i="2"/>
  <c r="AV63" i="2"/>
  <c r="AR128" i="2"/>
  <c r="AR129" i="2"/>
  <c r="AR63" i="2"/>
  <c r="AR62" i="2"/>
  <c r="AJ62" i="2"/>
  <c r="B286" i="6" s="1"/>
  <c r="C286" i="6"/>
  <c r="X63" i="2"/>
  <c r="B191" i="6" s="1"/>
  <c r="C191" i="6"/>
  <c r="AF63" i="2"/>
  <c r="B255" i="6" s="1"/>
  <c r="C255" i="6"/>
  <c r="AB62" i="2"/>
  <c r="B222" i="6" s="1"/>
  <c r="C222" i="6"/>
  <c r="AN62" i="2"/>
  <c r="B318" i="6" s="1"/>
  <c r="C318" i="6"/>
  <c r="AJ63" i="2"/>
  <c r="B287" i="6" s="1"/>
  <c r="C287" i="6"/>
  <c r="AZ95" i="2"/>
  <c r="F414" i="6" s="1"/>
  <c r="G414" i="6"/>
  <c r="AB63" i="2"/>
  <c r="B223" i="6" s="1"/>
  <c r="C223" i="6"/>
  <c r="AF95" i="2"/>
  <c r="F254" i="6" s="1"/>
  <c r="G254" i="6"/>
  <c r="T63" i="2"/>
  <c r="B159" i="6" s="1"/>
  <c r="C159" i="6"/>
  <c r="AJ95" i="2"/>
  <c r="F286" i="6" s="1"/>
  <c r="G286" i="6"/>
  <c r="AJ96" i="2"/>
  <c r="F287" i="6" s="1"/>
  <c r="G287" i="6"/>
  <c r="AZ62" i="2"/>
  <c r="B414" i="6" s="1"/>
  <c r="C414" i="6"/>
  <c r="AF62" i="2"/>
  <c r="B254" i="6" s="1"/>
  <c r="C254" i="6"/>
  <c r="AB95" i="2"/>
  <c r="F222" i="6" s="1"/>
  <c r="G222" i="6"/>
  <c r="AZ63" i="2"/>
  <c r="B415" i="6" s="1"/>
  <c r="C415" i="6"/>
  <c r="AB96" i="2"/>
  <c r="F223" i="6" s="1"/>
  <c r="G223" i="6"/>
  <c r="X96" i="2"/>
  <c r="F191" i="6" s="1"/>
  <c r="G191" i="6"/>
  <c r="AN95" i="2"/>
  <c r="F318" i="6" s="1"/>
  <c r="G318" i="6"/>
  <c r="P63" i="2"/>
  <c r="B127" i="6" s="1"/>
  <c r="C127" i="6"/>
  <c r="AN63" i="2"/>
  <c r="B319" i="6" s="1"/>
  <c r="C319" i="6"/>
  <c r="T96" i="2"/>
  <c r="F159" i="6" s="1"/>
  <c r="G159" i="6"/>
  <c r="AF96" i="2"/>
  <c r="F255" i="6" s="1"/>
  <c r="G255" i="6"/>
  <c r="AR161" i="2"/>
  <c r="L62" i="2"/>
  <c r="L96" i="2"/>
  <c r="F95" i="6" s="1"/>
  <c r="G95" i="6"/>
  <c r="L95" i="2"/>
  <c r="F94" i="6" s="1"/>
  <c r="G94" i="6"/>
  <c r="H96" i="2"/>
  <c r="F63" i="6" s="1"/>
  <c r="L63" i="2"/>
  <c r="BG63" i="2"/>
  <c r="I95" i="2"/>
  <c r="G62" i="6" s="1"/>
  <c r="I62" i="2"/>
  <c r="H97" i="2" l="1"/>
  <c r="F64" i="6" s="1"/>
  <c r="G64" i="6"/>
  <c r="CQ131" i="2"/>
  <c r="CM131" i="2"/>
  <c r="BG98" i="2"/>
  <c r="H63" i="2"/>
  <c r="G452" i="6"/>
  <c r="BF69" i="2"/>
  <c r="G461" i="6"/>
  <c r="CL102" i="2"/>
  <c r="CP102" i="2"/>
  <c r="BF63" i="2"/>
  <c r="H95" i="2"/>
  <c r="F62" i="6" s="1"/>
  <c r="H62" i="2"/>
  <c r="BG62" i="2" l="1"/>
  <c r="N449" i="6"/>
  <c r="BF62" i="2" l="1"/>
  <c r="CO3" i="2"/>
  <c r="BI3" i="2"/>
  <c r="BF3" i="2"/>
  <c r="BG3" i="1"/>
  <c r="BK129" i="2" l="1"/>
  <c r="BK130" i="2"/>
  <c r="BJ130" i="2" s="1"/>
  <c r="BO129" i="2"/>
  <c r="BO130" i="2"/>
  <c r="BN130" i="2" s="1"/>
  <c r="CU102" i="2"/>
  <c r="CU130" i="2"/>
  <c r="CT130" i="2" s="1"/>
  <c r="BD3" i="2"/>
  <c r="BE3" i="2"/>
  <c r="BK97" i="2" s="1"/>
  <c r="BJ97" i="2" s="1"/>
  <c r="CM3" i="2"/>
  <c r="CU64" i="2" s="1"/>
  <c r="CT64" i="2" s="1"/>
  <c r="CN3" i="2"/>
  <c r="CU97" i="2" s="1"/>
  <c r="CT97" i="2" s="1"/>
  <c r="CP3" i="2"/>
  <c r="BG3" i="2"/>
  <c r="BK162" i="2" s="1"/>
  <c r="BJ3" i="13"/>
  <c r="BM3" i="26"/>
  <c r="BK3" i="13"/>
  <c r="BJ3" i="26"/>
  <c r="BM3" i="13"/>
  <c r="BJ3" i="28"/>
  <c r="BJ3" i="29"/>
  <c r="BM3" i="29"/>
  <c r="BK3" i="29"/>
  <c r="BK3" i="27"/>
  <c r="BM3" i="27"/>
  <c r="BK3" i="26"/>
  <c r="BK3" i="28"/>
  <c r="BM3" i="28"/>
  <c r="BJ3" i="27"/>
  <c r="BI3" i="28"/>
  <c r="BI3" i="13"/>
  <c r="CG3" i="26"/>
  <c r="BF3" i="26"/>
  <c r="BG3" i="13"/>
  <c r="BG3" i="29"/>
  <c r="CF3" i="26"/>
  <c r="BG3" i="28"/>
  <c r="CI3" i="26"/>
  <c r="BF3" i="29"/>
  <c r="BF3" i="27"/>
  <c r="CF3" i="27"/>
  <c r="CI3" i="13"/>
  <c r="BG3" i="27"/>
  <c r="BF3" i="28"/>
  <c r="BF3" i="13"/>
  <c r="CG3" i="13"/>
  <c r="BI3" i="26"/>
  <c r="BI3" i="27"/>
  <c r="CG3" i="27"/>
  <c r="CF3" i="13"/>
  <c r="BG3" i="26"/>
  <c r="BI3" i="29"/>
  <c r="CI3" i="27"/>
  <c r="BN129" i="2"/>
  <c r="BJ129" i="2"/>
  <c r="J447" i="6" s="1"/>
  <c r="K447" i="6"/>
  <c r="BO162" i="2"/>
  <c r="BH3" i="2"/>
  <c r="BK128" i="2"/>
  <c r="CU135" i="2" l="1"/>
  <c r="CU163" i="2"/>
  <c r="CT163" i="2" s="1"/>
  <c r="BO64" i="2"/>
  <c r="BN64" i="2" s="1"/>
  <c r="BO97" i="2"/>
  <c r="BN97" i="2" s="1"/>
  <c r="BK64" i="2"/>
  <c r="BJ64" i="2" s="1"/>
  <c r="BK47" i="2"/>
  <c r="BK70" i="2"/>
  <c r="BJ70" i="2" s="1"/>
  <c r="BK82" i="2"/>
  <c r="BJ82" i="2" s="1"/>
  <c r="BK90" i="2"/>
  <c r="BJ90" i="2" s="1"/>
  <c r="BK75" i="2"/>
  <c r="BJ75" i="2" s="1"/>
  <c r="BK72" i="2"/>
  <c r="BJ72" i="2" s="1"/>
  <c r="BK89" i="2"/>
  <c r="BJ89" i="2" s="1"/>
  <c r="BK96" i="2"/>
  <c r="BJ96" i="2" s="1"/>
  <c r="F447" i="6" s="1"/>
  <c r="BK74" i="2"/>
  <c r="BJ74" i="2" s="1"/>
  <c r="BK87" i="2"/>
  <c r="BJ87" i="2" s="1"/>
  <c r="BK81" i="2"/>
  <c r="BJ81" i="2" s="1"/>
  <c r="BK95" i="2"/>
  <c r="BJ95" i="2" s="1"/>
  <c r="BK93" i="2"/>
  <c r="BJ93" i="2" s="1"/>
  <c r="BK92" i="2"/>
  <c r="BJ92" i="2" s="1"/>
  <c r="BK73" i="2"/>
  <c r="BJ73" i="2" s="1"/>
  <c r="BK71" i="2"/>
  <c r="BJ71" i="2" s="1"/>
  <c r="BK85" i="2"/>
  <c r="BJ85" i="2" s="1"/>
  <c r="BK84" i="2"/>
  <c r="BJ84" i="2" s="1"/>
  <c r="BK88" i="2"/>
  <c r="BJ88" i="2" s="1"/>
  <c r="BK94" i="2"/>
  <c r="BJ94" i="2" s="1"/>
  <c r="BK77" i="2"/>
  <c r="BJ77" i="2" s="1"/>
  <c r="BK76" i="2"/>
  <c r="BJ76" i="2" s="1"/>
  <c r="BK80" i="2"/>
  <c r="BJ80" i="2" s="1"/>
  <c r="BK86" i="2"/>
  <c r="BJ86" i="2" s="1"/>
  <c r="BK69" i="2"/>
  <c r="BK91" i="2"/>
  <c r="BJ91" i="2" s="1"/>
  <c r="BK78" i="2"/>
  <c r="BJ78" i="2" s="1"/>
  <c r="BK83" i="2"/>
  <c r="BJ83" i="2" s="1"/>
  <c r="BK79" i="2"/>
  <c r="BJ79" i="2" s="1"/>
  <c r="BO36" i="2"/>
  <c r="BO39" i="2"/>
  <c r="BK63" i="2"/>
  <c r="C447" i="6" s="1"/>
  <c r="BO63" i="2"/>
  <c r="BN63" i="2" s="1"/>
  <c r="BO92" i="2"/>
  <c r="BN92" i="2" s="1"/>
  <c r="BO84" i="2"/>
  <c r="BN84" i="2" s="1"/>
  <c r="BO76" i="2"/>
  <c r="BN76" i="2" s="1"/>
  <c r="BO80" i="2"/>
  <c r="BN80" i="2" s="1"/>
  <c r="BO91" i="2"/>
  <c r="BN91" i="2" s="1"/>
  <c r="BO83" i="2"/>
  <c r="BN83" i="2" s="1"/>
  <c r="BO75" i="2"/>
  <c r="BN75" i="2" s="1"/>
  <c r="BO88" i="2"/>
  <c r="BN88" i="2" s="1"/>
  <c r="BO87" i="2"/>
  <c r="BN87" i="2" s="1"/>
  <c r="BO90" i="2"/>
  <c r="BN90" i="2" s="1"/>
  <c r="BO82" i="2"/>
  <c r="BN82" i="2" s="1"/>
  <c r="BO74" i="2"/>
  <c r="BN74" i="2" s="1"/>
  <c r="BO95" i="2"/>
  <c r="BN95" i="2" s="1"/>
  <c r="BO71" i="2"/>
  <c r="BN71" i="2" s="1"/>
  <c r="BO89" i="2"/>
  <c r="BN89" i="2" s="1"/>
  <c r="BO81" i="2"/>
  <c r="BN81" i="2" s="1"/>
  <c r="BO73" i="2"/>
  <c r="BN73" i="2" s="1"/>
  <c r="BO96" i="2"/>
  <c r="BN96" i="2" s="1"/>
  <c r="BO72" i="2"/>
  <c r="BN72" i="2" s="1"/>
  <c r="BO79" i="2"/>
  <c r="BN79" i="2" s="1"/>
  <c r="BO94" i="2"/>
  <c r="BN94" i="2" s="1"/>
  <c r="BO86" i="2"/>
  <c r="BN86" i="2" s="1"/>
  <c r="BO78" i="2"/>
  <c r="BN78" i="2" s="1"/>
  <c r="BO70" i="2"/>
  <c r="BN70" i="2" s="1"/>
  <c r="BO93" i="2"/>
  <c r="BN93" i="2" s="1"/>
  <c r="BO85" i="2"/>
  <c r="BN85" i="2" s="1"/>
  <c r="BO77" i="2"/>
  <c r="BN77" i="2" s="1"/>
  <c r="BO69" i="2"/>
  <c r="CU162" i="2"/>
  <c r="CT162" i="2" s="1"/>
  <c r="BN162" i="2"/>
  <c r="CU129" i="2"/>
  <c r="CT129" i="2" s="1"/>
  <c r="BJ162" i="2"/>
  <c r="N447" i="6" s="1"/>
  <c r="O447" i="6"/>
  <c r="CU128" i="2"/>
  <c r="CT128" i="2" s="1"/>
  <c r="BJ128" i="2"/>
  <c r="J446" i="6" s="1"/>
  <c r="K446" i="6"/>
  <c r="CU96" i="2"/>
  <c r="CT96" i="2" s="1"/>
  <c r="CU63" i="2"/>
  <c r="CT63" i="2" s="1"/>
  <c r="BK62" i="2"/>
  <c r="BK161" i="2"/>
  <c r="BO161" i="2"/>
  <c r="CU161" i="2"/>
  <c r="CT161" i="2" s="1"/>
  <c r="BO128" i="2"/>
  <c r="CU95" i="2"/>
  <c r="CT95" i="2" s="1"/>
  <c r="CU62" i="2"/>
  <c r="CT62" i="2" s="1"/>
  <c r="BO62" i="2"/>
  <c r="AX3" i="2"/>
  <c r="AS1" i="2"/>
  <c r="AU34" i="2" s="1"/>
  <c r="AP1" i="2"/>
  <c r="AQ34" i="2" s="1"/>
  <c r="AH1" i="2"/>
  <c r="R1" i="2"/>
  <c r="N1" i="2"/>
  <c r="J1" i="2"/>
  <c r="F1" i="2"/>
  <c r="BB129" i="2" l="1"/>
  <c r="BB130" i="2"/>
  <c r="AZ130" i="2" s="1"/>
  <c r="J416" i="6" s="1"/>
  <c r="BO98" i="2"/>
  <c r="BJ69" i="2"/>
  <c r="BK98" i="2"/>
  <c r="BJ98" i="2" s="1"/>
  <c r="BJ63" i="2"/>
  <c r="B447" i="6" s="1"/>
  <c r="G447" i="6"/>
  <c r="BN69" i="2"/>
  <c r="BN128" i="2"/>
  <c r="BN161" i="2"/>
  <c r="BN62" i="2"/>
  <c r="AZ129" i="2"/>
  <c r="J415" i="6" s="1"/>
  <c r="K415" i="6"/>
  <c r="BJ62" i="2"/>
  <c r="B446" i="6" s="1"/>
  <c r="C446" i="6"/>
  <c r="F446" i="6"/>
  <c r="G446" i="6"/>
  <c r="O446" i="6"/>
  <c r="BJ161" i="2"/>
  <c r="N446" i="6" s="1"/>
  <c r="BB161" i="2"/>
  <c r="BB128" i="2"/>
  <c r="B65" i="6"/>
  <c r="AZ128" i="2" l="1"/>
  <c r="J414" i="6" s="1"/>
  <c r="K414" i="6"/>
  <c r="O414" i="6"/>
  <c r="AZ161" i="2"/>
  <c r="N414" i="6" s="1"/>
  <c r="A125" i="6"/>
  <c r="BX3" i="2"/>
  <c r="BW3" i="2"/>
  <c r="CE96" i="2" l="1"/>
  <c r="CD96" i="2" s="1"/>
  <c r="CE97" i="2"/>
  <c r="CD97" i="2" s="1"/>
  <c r="CE63" i="2"/>
  <c r="CD63" i="2" s="1"/>
  <c r="CE64" i="2"/>
  <c r="CD64" i="2" s="1"/>
  <c r="CE95" i="2"/>
  <c r="CE62" i="2"/>
  <c r="CE60" i="2"/>
  <c r="CE59" i="2"/>
  <c r="CE61" i="2"/>
  <c r="CE57" i="2"/>
  <c r="CE58" i="2"/>
  <c r="CE93" i="2"/>
  <c r="CE89" i="2"/>
  <c r="CE92" i="2"/>
  <c r="CE94" i="2"/>
  <c r="CE90" i="2"/>
  <c r="CE91" i="2"/>
  <c r="M349" i="6"/>
  <c r="M348" i="6"/>
  <c r="I349" i="6"/>
  <c r="I348" i="6"/>
  <c r="E349" i="6"/>
  <c r="E348" i="6"/>
  <c r="A87" i="6"/>
  <c r="A88" i="6"/>
  <c r="A89" i="6"/>
  <c r="A90" i="6"/>
  <c r="A91" i="6"/>
  <c r="A92" i="6"/>
  <c r="A93" i="6"/>
  <c r="M60" i="6"/>
  <c r="M59" i="6"/>
  <c r="M58" i="6"/>
  <c r="M57" i="6"/>
  <c r="M56" i="6"/>
  <c r="M55" i="6"/>
  <c r="I58" i="6"/>
  <c r="I57" i="6"/>
  <c r="I56" i="6"/>
  <c r="I55" i="6"/>
  <c r="E58" i="6"/>
  <c r="E57" i="6"/>
  <c r="E56" i="6"/>
  <c r="E55" i="6"/>
  <c r="J449" i="6"/>
  <c r="CD94" i="2" l="1"/>
  <c r="CD62" i="2"/>
  <c r="CD95" i="2"/>
  <c r="K636" i="6"/>
  <c r="CD93" i="2"/>
  <c r="J636" i="6" s="1"/>
  <c r="CD61" i="2"/>
  <c r="C636" i="6"/>
  <c r="CD60" i="2"/>
  <c r="B636" i="6" s="1"/>
  <c r="K634" i="6"/>
  <c r="CD91" i="2"/>
  <c r="J634" i="6" s="1"/>
  <c r="K635" i="6"/>
  <c r="CD92" i="2"/>
  <c r="J635" i="6" s="1"/>
  <c r="C634" i="6"/>
  <c r="CD58" i="2"/>
  <c r="B634" i="6" s="1"/>
  <c r="C635" i="6"/>
  <c r="CD59" i="2"/>
  <c r="B635" i="6" s="1"/>
  <c r="K633" i="6"/>
  <c r="CD90" i="2"/>
  <c r="J633" i="6" s="1"/>
  <c r="K632" i="6"/>
  <c r="CD89" i="2"/>
  <c r="J632" i="6" s="1"/>
  <c r="C633" i="6"/>
  <c r="CD57" i="2"/>
  <c r="B633" i="6" s="1"/>
  <c r="CS34" i="2" l="1"/>
  <c r="CS134" i="2" l="1"/>
  <c r="CU127" i="2"/>
  <c r="CU126" i="2"/>
  <c r="CU125" i="2"/>
  <c r="CU124" i="2"/>
  <c r="CU123" i="2"/>
  <c r="CU122" i="2"/>
  <c r="CU121" i="2"/>
  <c r="CU120" i="2"/>
  <c r="CU119" i="2"/>
  <c r="CU118" i="2"/>
  <c r="CU117" i="2"/>
  <c r="CU116" i="2"/>
  <c r="CU115" i="2"/>
  <c r="CU114" i="2"/>
  <c r="CU113" i="2"/>
  <c r="CU112" i="2"/>
  <c r="CU111" i="2"/>
  <c r="CU110" i="2"/>
  <c r="CU109" i="2"/>
  <c r="CU108" i="2"/>
  <c r="CU107" i="2"/>
  <c r="CU106" i="2"/>
  <c r="CU105" i="2"/>
  <c r="CU104" i="2"/>
  <c r="CU103" i="2"/>
  <c r="CU131" i="2" s="1"/>
  <c r="CS101" i="2"/>
  <c r="CS68" i="2"/>
  <c r="CS67" i="2"/>
  <c r="CS100" i="2" s="1"/>
  <c r="CS133" i="2" s="1"/>
  <c r="CU149" i="2" l="1"/>
  <c r="CU153" i="2"/>
  <c r="CU148" i="2"/>
  <c r="CU155" i="2"/>
  <c r="CU152" i="2"/>
  <c r="CU158" i="2"/>
  <c r="CU144" i="2"/>
  <c r="CU159" i="2"/>
  <c r="CU156" i="2"/>
  <c r="CU157" i="2"/>
  <c r="CU160" i="2"/>
  <c r="CU57" i="2"/>
  <c r="CU138" i="2"/>
  <c r="CU40" i="2"/>
  <c r="CU61" i="2"/>
  <c r="CU142" i="2"/>
  <c r="CU139" i="2"/>
  <c r="CU136" i="2"/>
  <c r="CU137" i="2"/>
  <c r="CU146" i="2"/>
  <c r="CU143" i="2"/>
  <c r="CU140" i="2"/>
  <c r="CU141" i="2"/>
  <c r="CU150" i="2"/>
  <c r="CU147" i="2"/>
  <c r="CU145" i="2"/>
  <c r="CU154" i="2"/>
  <c r="CU151" i="2"/>
  <c r="CU56" i="2"/>
  <c r="CU51" i="2"/>
  <c r="CU37" i="2"/>
  <c r="CU60" i="2"/>
  <c r="CU41" i="2"/>
  <c r="CU38" i="2"/>
  <c r="CU54" i="2"/>
  <c r="CU44" i="2"/>
  <c r="CU42" i="2"/>
  <c r="CU39" i="2"/>
  <c r="CU48" i="2"/>
  <c r="CU46" i="2"/>
  <c r="CU43" i="2"/>
  <c r="CU53" i="2"/>
  <c r="CU52" i="2"/>
  <c r="CU50" i="2"/>
  <c r="CU47" i="2"/>
  <c r="CU36" i="2"/>
  <c r="CU58" i="2"/>
  <c r="CU55" i="2"/>
  <c r="CU49" i="2"/>
  <c r="CU59" i="2"/>
  <c r="CU45" i="2"/>
  <c r="CU164" i="2" l="1"/>
  <c r="CU65" i="2"/>
  <c r="CU94" i="2" l="1"/>
  <c r="CU90" i="2"/>
  <c r="CU86" i="2"/>
  <c r="CU82" i="2"/>
  <c r="CU78" i="2"/>
  <c r="CU74" i="2"/>
  <c r="CU70" i="2"/>
  <c r="CU91" i="2"/>
  <c r="CU87" i="2"/>
  <c r="CU83" i="2"/>
  <c r="CU79" i="2"/>
  <c r="CU75" i="2"/>
  <c r="CU71" i="2"/>
  <c r="CU92" i="2"/>
  <c r="CU88" i="2"/>
  <c r="CU84" i="2"/>
  <c r="CU80" i="2"/>
  <c r="CU76" i="2"/>
  <c r="CU72" i="2"/>
  <c r="CU93" i="2"/>
  <c r="CU89" i="2"/>
  <c r="CU85" i="2"/>
  <c r="CU81" i="2"/>
  <c r="CU77" i="2"/>
  <c r="CU73" i="2"/>
  <c r="CU69" i="2"/>
  <c r="CU98" i="2" l="1"/>
  <c r="F29" i="6"/>
  <c r="G29" i="6"/>
  <c r="D3" i="2"/>
  <c r="E130" i="2" s="1"/>
  <c r="D130" i="2" s="1"/>
  <c r="D162" i="2"/>
  <c r="N30" i="6" s="1"/>
  <c r="C134" i="2"/>
  <c r="M2" i="6" s="1"/>
  <c r="C101" i="2"/>
  <c r="I2" i="6" s="1"/>
  <c r="C34" i="2"/>
  <c r="C67" i="2" l="1"/>
  <c r="C100" i="2" s="1"/>
  <c r="C133" i="2" s="1"/>
  <c r="A1" i="6"/>
  <c r="E128" i="2"/>
  <c r="E129" i="2"/>
  <c r="E161" i="2"/>
  <c r="E103" i="2"/>
  <c r="K4" i="6" s="1"/>
  <c r="E105" i="2"/>
  <c r="K6" i="6" s="1"/>
  <c r="E107" i="2"/>
  <c r="K8" i="6" s="1"/>
  <c r="E109" i="2"/>
  <c r="K10" i="6" s="1"/>
  <c r="E111" i="2"/>
  <c r="K12" i="6" s="1"/>
  <c r="E113" i="2"/>
  <c r="K14" i="6" s="1"/>
  <c r="E115" i="2"/>
  <c r="K16" i="6" s="1"/>
  <c r="E117" i="2"/>
  <c r="K18" i="6" s="1"/>
  <c r="E119" i="2"/>
  <c r="K20" i="6" s="1"/>
  <c r="E121" i="2"/>
  <c r="K22" i="6" s="1"/>
  <c r="E123" i="2"/>
  <c r="K24" i="6" s="1"/>
  <c r="E125" i="2"/>
  <c r="K26" i="6" s="1"/>
  <c r="E127" i="2"/>
  <c r="K28" i="6" s="1"/>
  <c r="G4" i="6"/>
  <c r="G6" i="6"/>
  <c r="G8" i="6"/>
  <c r="G10" i="6"/>
  <c r="G12" i="6"/>
  <c r="G14" i="6"/>
  <c r="G16" i="6"/>
  <c r="G18" i="6"/>
  <c r="G20" i="6"/>
  <c r="G22" i="6"/>
  <c r="G24" i="6"/>
  <c r="G26" i="6"/>
  <c r="G28" i="6"/>
  <c r="E135" i="2"/>
  <c r="O3" i="6" s="1"/>
  <c r="E137" i="2"/>
  <c r="O5" i="6" s="1"/>
  <c r="E139" i="2"/>
  <c r="O7" i="6" s="1"/>
  <c r="E141" i="2"/>
  <c r="O9" i="6" s="1"/>
  <c r="E143" i="2"/>
  <c r="O11" i="6" s="1"/>
  <c r="E145" i="2"/>
  <c r="O13" i="6" s="1"/>
  <c r="E147" i="2"/>
  <c r="O15" i="6" s="1"/>
  <c r="E149" i="2"/>
  <c r="O17" i="6" s="1"/>
  <c r="E151" i="2"/>
  <c r="O19" i="6" s="1"/>
  <c r="E153" i="2"/>
  <c r="O21" i="6" s="1"/>
  <c r="E155" i="2"/>
  <c r="O23" i="6" s="1"/>
  <c r="E157" i="2"/>
  <c r="O25" i="6" s="1"/>
  <c r="E159" i="2"/>
  <c r="O27" i="6" s="1"/>
  <c r="E102" i="2"/>
  <c r="E104" i="2"/>
  <c r="K5" i="6" s="1"/>
  <c r="E106" i="2"/>
  <c r="K7" i="6" s="1"/>
  <c r="E108" i="2"/>
  <c r="K9" i="6" s="1"/>
  <c r="E110" i="2"/>
  <c r="K11" i="6" s="1"/>
  <c r="E112" i="2"/>
  <c r="K13" i="6" s="1"/>
  <c r="E114" i="2"/>
  <c r="K15" i="6" s="1"/>
  <c r="E116" i="2"/>
  <c r="K17" i="6" s="1"/>
  <c r="E118" i="2"/>
  <c r="K19" i="6" s="1"/>
  <c r="E120" i="2"/>
  <c r="K21" i="6" s="1"/>
  <c r="E122" i="2"/>
  <c r="K23" i="6" s="1"/>
  <c r="E124" i="2"/>
  <c r="K25" i="6" s="1"/>
  <c r="E126" i="2"/>
  <c r="K27" i="6" s="1"/>
  <c r="G3" i="6"/>
  <c r="G5" i="6"/>
  <c r="G7" i="6"/>
  <c r="G9" i="6"/>
  <c r="G11" i="6"/>
  <c r="G13" i="6"/>
  <c r="G15" i="6"/>
  <c r="G17" i="6"/>
  <c r="G19" i="6"/>
  <c r="G21" i="6"/>
  <c r="G23" i="6"/>
  <c r="G25" i="6"/>
  <c r="G27" i="6"/>
  <c r="E136" i="2"/>
  <c r="O4" i="6" s="1"/>
  <c r="E138" i="2"/>
  <c r="O6" i="6" s="1"/>
  <c r="E140" i="2"/>
  <c r="O8" i="6" s="1"/>
  <c r="E142" i="2"/>
  <c r="O10" i="6" s="1"/>
  <c r="E144" i="2"/>
  <c r="O12" i="6" s="1"/>
  <c r="E146" i="2"/>
  <c r="O14" i="6" s="1"/>
  <c r="E148" i="2"/>
  <c r="O16" i="6" s="1"/>
  <c r="E150" i="2"/>
  <c r="O18" i="6" s="1"/>
  <c r="E152" i="2"/>
  <c r="O20" i="6" s="1"/>
  <c r="E154" i="2"/>
  <c r="O22" i="6" s="1"/>
  <c r="E156" i="2"/>
  <c r="O24" i="6" s="1"/>
  <c r="E158" i="2"/>
  <c r="O26" i="6" s="1"/>
  <c r="E160" i="2"/>
  <c r="O28" i="6" s="1"/>
  <c r="K3" i="6" l="1"/>
  <c r="E131" i="2"/>
  <c r="K32" i="6" s="1"/>
  <c r="D161" i="2"/>
  <c r="N29" i="6" s="1"/>
  <c r="O29" i="6"/>
  <c r="D129" i="2"/>
  <c r="J30" i="6" s="1"/>
  <c r="K30" i="6"/>
  <c r="D128" i="2"/>
  <c r="J29" i="6" s="1"/>
  <c r="K29" i="6"/>
  <c r="O32" i="6"/>
  <c r="A722" i="6" l="1"/>
  <c r="I722" i="6"/>
  <c r="A723" i="6"/>
  <c r="I723" i="6"/>
  <c r="A724" i="6"/>
  <c r="I724" i="6"/>
  <c r="A725" i="6"/>
  <c r="I725" i="6"/>
  <c r="A726" i="6"/>
  <c r="I726" i="6"/>
  <c r="A727" i="6"/>
  <c r="I727" i="6"/>
  <c r="A728" i="6"/>
  <c r="I728" i="6"/>
  <c r="A729" i="6"/>
  <c r="I729" i="6"/>
  <c r="A730" i="6"/>
  <c r="I730" i="6"/>
  <c r="A731" i="6"/>
  <c r="I731" i="6"/>
  <c r="A732" i="6"/>
  <c r="I732" i="6"/>
  <c r="A733" i="6"/>
  <c r="I733" i="6"/>
  <c r="A690" i="6"/>
  <c r="I690" i="6"/>
  <c r="A691" i="6"/>
  <c r="I691" i="6"/>
  <c r="A692" i="6"/>
  <c r="I692" i="6"/>
  <c r="A693" i="6"/>
  <c r="I693" i="6"/>
  <c r="A694" i="6"/>
  <c r="I694" i="6"/>
  <c r="A695" i="6"/>
  <c r="I695" i="6"/>
  <c r="A696" i="6"/>
  <c r="I696" i="6"/>
  <c r="A697" i="6"/>
  <c r="I697" i="6"/>
  <c r="A698" i="6"/>
  <c r="I698" i="6"/>
  <c r="A699" i="6"/>
  <c r="I699" i="6"/>
  <c r="A700" i="6"/>
  <c r="I700" i="6"/>
  <c r="A701" i="6"/>
  <c r="I701" i="6"/>
  <c r="A657" i="6"/>
  <c r="I657" i="6"/>
  <c r="A658" i="6"/>
  <c r="I658" i="6"/>
  <c r="A659" i="6"/>
  <c r="I659" i="6"/>
  <c r="A660" i="6"/>
  <c r="I660" i="6"/>
  <c r="A661" i="6"/>
  <c r="I661" i="6"/>
  <c r="A662" i="6"/>
  <c r="I662" i="6"/>
  <c r="A663" i="6"/>
  <c r="A664" i="6"/>
  <c r="A665" i="6"/>
  <c r="A666" i="6"/>
  <c r="A667" i="6"/>
  <c r="A668" i="6"/>
  <c r="A669" i="6"/>
  <c r="A625" i="6"/>
  <c r="I625" i="6"/>
  <c r="A626" i="6"/>
  <c r="I626" i="6"/>
  <c r="A627" i="6"/>
  <c r="I627" i="6"/>
  <c r="A628" i="6"/>
  <c r="I628" i="6"/>
  <c r="A629" i="6"/>
  <c r="I629" i="6"/>
  <c r="A630" i="6"/>
  <c r="I630" i="6"/>
  <c r="A592" i="6"/>
  <c r="I592" i="6"/>
  <c r="A593" i="6"/>
  <c r="I593" i="6"/>
  <c r="A594" i="6"/>
  <c r="I594" i="6"/>
  <c r="A595" i="6"/>
  <c r="I595" i="6"/>
  <c r="A596" i="6"/>
  <c r="I596" i="6"/>
  <c r="A597" i="6"/>
  <c r="I597" i="6"/>
  <c r="A598" i="6"/>
  <c r="I598" i="6"/>
  <c r="A563" i="6"/>
  <c r="I563" i="6"/>
  <c r="A564" i="6"/>
  <c r="I564" i="6"/>
  <c r="A565" i="6"/>
  <c r="I565" i="6"/>
  <c r="A566" i="6"/>
  <c r="I566" i="6"/>
  <c r="A567" i="6"/>
  <c r="I567" i="6"/>
  <c r="A568" i="6"/>
  <c r="I568" i="6"/>
  <c r="A569" i="6"/>
  <c r="I569" i="6"/>
  <c r="A570" i="6"/>
  <c r="I570" i="6"/>
  <c r="A571" i="6"/>
  <c r="I571" i="6"/>
  <c r="A572" i="6"/>
  <c r="I572" i="6"/>
  <c r="A573" i="6"/>
  <c r="I573" i="6"/>
  <c r="A531" i="6"/>
  <c r="E531" i="6"/>
  <c r="I531" i="6"/>
  <c r="M531" i="6"/>
  <c r="A532" i="6"/>
  <c r="E532" i="6"/>
  <c r="I532" i="6"/>
  <c r="M532" i="6"/>
  <c r="A533" i="6"/>
  <c r="E533" i="6"/>
  <c r="I533" i="6"/>
  <c r="M533" i="6"/>
  <c r="A534" i="6"/>
  <c r="E534" i="6"/>
  <c r="I534" i="6"/>
  <c r="M534" i="6"/>
  <c r="A535" i="6"/>
  <c r="E535" i="6"/>
  <c r="I535" i="6"/>
  <c r="M535" i="6"/>
  <c r="A536" i="6"/>
  <c r="E536" i="6"/>
  <c r="I536" i="6"/>
  <c r="M536" i="6"/>
  <c r="A537" i="6"/>
  <c r="E537" i="6"/>
  <c r="I537" i="6"/>
  <c r="M537" i="6"/>
  <c r="A538" i="6"/>
  <c r="E538" i="6"/>
  <c r="I538" i="6"/>
  <c r="M538" i="6"/>
  <c r="A539" i="6"/>
  <c r="E539" i="6"/>
  <c r="I539" i="6"/>
  <c r="M539" i="6"/>
  <c r="A540" i="6"/>
  <c r="E540" i="6"/>
  <c r="I540" i="6"/>
  <c r="M540" i="6"/>
  <c r="A541" i="6"/>
  <c r="E541" i="6"/>
  <c r="I541" i="6"/>
  <c r="M541" i="6"/>
  <c r="A498" i="6"/>
  <c r="E498" i="6"/>
  <c r="I498" i="6"/>
  <c r="M498" i="6"/>
  <c r="A499" i="6"/>
  <c r="E499" i="6"/>
  <c r="I499" i="6"/>
  <c r="M499" i="6"/>
  <c r="A500" i="6"/>
  <c r="E500" i="6"/>
  <c r="I500" i="6"/>
  <c r="M500" i="6"/>
  <c r="A501" i="6"/>
  <c r="E501" i="6"/>
  <c r="I501" i="6"/>
  <c r="M501" i="6"/>
  <c r="A502" i="6"/>
  <c r="E502" i="6"/>
  <c r="I502" i="6"/>
  <c r="M502" i="6"/>
  <c r="A503" i="6"/>
  <c r="E503" i="6"/>
  <c r="I503" i="6"/>
  <c r="M503" i="6"/>
  <c r="A504" i="6"/>
  <c r="E504" i="6"/>
  <c r="I504" i="6"/>
  <c r="M504" i="6"/>
  <c r="A505" i="6"/>
  <c r="E505" i="6"/>
  <c r="I505" i="6"/>
  <c r="M505" i="6"/>
  <c r="A506" i="6"/>
  <c r="E506" i="6"/>
  <c r="I506" i="6"/>
  <c r="M506" i="6"/>
  <c r="A507" i="6"/>
  <c r="E507" i="6"/>
  <c r="I507" i="6"/>
  <c r="M507" i="6"/>
  <c r="A508" i="6"/>
  <c r="E508" i="6"/>
  <c r="I508" i="6"/>
  <c r="M508" i="6"/>
  <c r="A509" i="6"/>
  <c r="E509" i="6"/>
  <c r="I509" i="6"/>
  <c r="M509" i="6"/>
  <c r="A467" i="6"/>
  <c r="E467" i="6"/>
  <c r="I467" i="6"/>
  <c r="M467" i="6"/>
  <c r="A468" i="6"/>
  <c r="E468" i="6"/>
  <c r="I468" i="6"/>
  <c r="M468" i="6"/>
  <c r="A469" i="6"/>
  <c r="E469" i="6"/>
  <c r="I469" i="6"/>
  <c r="M469" i="6"/>
  <c r="A470" i="6"/>
  <c r="E470" i="6"/>
  <c r="I470" i="6"/>
  <c r="M470" i="6"/>
  <c r="A471" i="6"/>
  <c r="E471" i="6"/>
  <c r="I471" i="6"/>
  <c r="M471" i="6"/>
  <c r="A472" i="6"/>
  <c r="E472" i="6"/>
  <c r="I472" i="6"/>
  <c r="M472" i="6"/>
  <c r="A473" i="6"/>
  <c r="E473" i="6"/>
  <c r="I473" i="6"/>
  <c r="M473" i="6"/>
  <c r="A474" i="6"/>
  <c r="E474" i="6"/>
  <c r="I474" i="6"/>
  <c r="M474" i="6"/>
  <c r="A475" i="6"/>
  <c r="E475" i="6"/>
  <c r="I475" i="6"/>
  <c r="M475" i="6"/>
  <c r="A476" i="6"/>
  <c r="E476" i="6"/>
  <c r="I476" i="6"/>
  <c r="M476" i="6"/>
  <c r="A477" i="6"/>
  <c r="E477" i="6"/>
  <c r="I477" i="6"/>
  <c r="M477" i="6"/>
  <c r="A434" i="6"/>
  <c r="E434" i="6"/>
  <c r="I434" i="6"/>
  <c r="M434" i="6"/>
  <c r="A435" i="6"/>
  <c r="E435" i="6"/>
  <c r="I435" i="6"/>
  <c r="M435" i="6"/>
  <c r="A436" i="6"/>
  <c r="E436" i="6"/>
  <c r="I436" i="6"/>
  <c r="M436" i="6"/>
  <c r="A437" i="6"/>
  <c r="E437" i="6"/>
  <c r="I437" i="6"/>
  <c r="M437" i="6"/>
  <c r="A438" i="6"/>
  <c r="E438" i="6"/>
  <c r="I438" i="6"/>
  <c r="M438" i="6"/>
  <c r="A439" i="6"/>
  <c r="E439" i="6"/>
  <c r="I439" i="6"/>
  <c r="M439" i="6"/>
  <c r="A440" i="6"/>
  <c r="E440" i="6"/>
  <c r="I440" i="6"/>
  <c r="M440" i="6"/>
  <c r="A441" i="6"/>
  <c r="E441" i="6"/>
  <c r="I441" i="6"/>
  <c r="M441" i="6"/>
  <c r="A442" i="6"/>
  <c r="E442" i="6"/>
  <c r="I442" i="6"/>
  <c r="M442" i="6"/>
  <c r="A443" i="6"/>
  <c r="E443" i="6"/>
  <c r="I443" i="6"/>
  <c r="M443" i="6"/>
  <c r="A444" i="6"/>
  <c r="E444" i="6"/>
  <c r="I444" i="6"/>
  <c r="M444" i="6"/>
  <c r="A445" i="6"/>
  <c r="E445" i="6"/>
  <c r="I445" i="6"/>
  <c r="M445" i="6"/>
  <c r="A402" i="6"/>
  <c r="E402" i="6"/>
  <c r="I402" i="6"/>
  <c r="M402" i="6"/>
  <c r="A403" i="6"/>
  <c r="E403" i="6"/>
  <c r="I403" i="6"/>
  <c r="M403" i="6"/>
  <c r="A404" i="6"/>
  <c r="E404" i="6"/>
  <c r="I404" i="6"/>
  <c r="M404" i="6"/>
  <c r="A405" i="6"/>
  <c r="E405" i="6"/>
  <c r="I405" i="6"/>
  <c r="M405" i="6"/>
  <c r="A406" i="6"/>
  <c r="E406" i="6"/>
  <c r="I406" i="6"/>
  <c r="M406" i="6"/>
  <c r="A407" i="6"/>
  <c r="E407" i="6"/>
  <c r="I407" i="6"/>
  <c r="M407" i="6"/>
  <c r="A408" i="6"/>
  <c r="E408" i="6"/>
  <c r="I408" i="6"/>
  <c r="M408" i="6"/>
  <c r="A409" i="6"/>
  <c r="E409" i="6"/>
  <c r="I409" i="6"/>
  <c r="M409" i="6"/>
  <c r="A410" i="6"/>
  <c r="E410" i="6"/>
  <c r="I410" i="6"/>
  <c r="M410" i="6"/>
  <c r="A411" i="6"/>
  <c r="E411" i="6"/>
  <c r="I411" i="6"/>
  <c r="M411" i="6"/>
  <c r="A412" i="6"/>
  <c r="E412" i="6"/>
  <c r="I412" i="6"/>
  <c r="M412" i="6"/>
  <c r="A413" i="6"/>
  <c r="E413" i="6"/>
  <c r="I413" i="6"/>
  <c r="M413" i="6"/>
  <c r="A371" i="6"/>
  <c r="E371" i="6"/>
  <c r="I371" i="6"/>
  <c r="M371" i="6"/>
  <c r="A372" i="6"/>
  <c r="E372" i="6"/>
  <c r="I372" i="6"/>
  <c r="M372" i="6"/>
  <c r="A373" i="6"/>
  <c r="E373" i="6"/>
  <c r="I373" i="6"/>
  <c r="M373" i="6"/>
  <c r="A374" i="6"/>
  <c r="E374" i="6"/>
  <c r="I374" i="6"/>
  <c r="M374" i="6"/>
  <c r="A375" i="6"/>
  <c r="E375" i="6"/>
  <c r="I375" i="6"/>
  <c r="M375" i="6"/>
  <c r="A376" i="6"/>
  <c r="E376" i="6"/>
  <c r="I376" i="6"/>
  <c r="M376" i="6"/>
  <c r="A377" i="6"/>
  <c r="E377" i="6"/>
  <c r="I377" i="6"/>
  <c r="M377" i="6"/>
  <c r="A378" i="6"/>
  <c r="E378" i="6"/>
  <c r="I378" i="6"/>
  <c r="M378" i="6"/>
  <c r="A379" i="6"/>
  <c r="E379" i="6"/>
  <c r="I379" i="6"/>
  <c r="M379" i="6"/>
  <c r="A380" i="6"/>
  <c r="E380" i="6"/>
  <c r="I380" i="6"/>
  <c r="M380" i="6"/>
  <c r="A381" i="6"/>
  <c r="E381" i="6"/>
  <c r="I381" i="6"/>
  <c r="M381" i="6"/>
  <c r="A337" i="6"/>
  <c r="E337" i="6"/>
  <c r="I337" i="6"/>
  <c r="M337" i="6"/>
  <c r="A338" i="6"/>
  <c r="E338" i="6"/>
  <c r="I338" i="6"/>
  <c r="M338" i="6"/>
  <c r="A339" i="6"/>
  <c r="E339" i="6"/>
  <c r="I339" i="6"/>
  <c r="M339" i="6"/>
  <c r="A340" i="6"/>
  <c r="E340" i="6"/>
  <c r="I340" i="6"/>
  <c r="M340" i="6"/>
  <c r="A341" i="6"/>
  <c r="E341" i="6"/>
  <c r="I341" i="6"/>
  <c r="M341" i="6"/>
  <c r="A342" i="6"/>
  <c r="E342" i="6"/>
  <c r="I342" i="6"/>
  <c r="M342" i="6"/>
  <c r="A343" i="6"/>
  <c r="E343" i="6"/>
  <c r="I343" i="6"/>
  <c r="M343" i="6"/>
  <c r="A344" i="6"/>
  <c r="E344" i="6"/>
  <c r="I344" i="6"/>
  <c r="M344" i="6"/>
  <c r="A345" i="6"/>
  <c r="E345" i="6"/>
  <c r="I345" i="6"/>
  <c r="M345" i="6"/>
  <c r="A346" i="6"/>
  <c r="E346" i="6"/>
  <c r="I346" i="6"/>
  <c r="M346" i="6"/>
  <c r="A347" i="6"/>
  <c r="E347" i="6"/>
  <c r="I347" i="6"/>
  <c r="M347" i="6"/>
  <c r="A348" i="6"/>
  <c r="A349" i="6"/>
  <c r="A306" i="6"/>
  <c r="E306" i="6"/>
  <c r="I306" i="6"/>
  <c r="M306" i="6"/>
  <c r="A307" i="6"/>
  <c r="E307" i="6"/>
  <c r="I307" i="6"/>
  <c r="M307" i="6"/>
  <c r="A308" i="6"/>
  <c r="E308" i="6"/>
  <c r="I308" i="6"/>
  <c r="M308" i="6"/>
  <c r="A309" i="6"/>
  <c r="E309" i="6"/>
  <c r="I309" i="6"/>
  <c r="M309" i="6"/>
  <c r="A310" i="6"/>
  <c r="E310" i="6"/>
  <c r="I310" i="6"/>
  <c r="M310" i="6"/>
  <c r="A311" i="6"/>
  <c r="E311" i="6"/>
  <c r="I311" i="6"/>
  <c r="M311" i="6"/>
  <c r="A312" i="6"/>
  <c r="E312" i="6"/>
  <c r="I312" i="6"/>
  <c r="M312" i="6"/>
  <c r="A313" i="6"/>
  <c r="E313" i="6"/>
  <c r="I313" i="6"/>
  <c r="M313" i="6"/>
  <c r="A314" i="6"/>
  <c r="E314" i="6"/>
  <c r="I314" i="6"/>
  <c r="M314" i="6"/>
  <c r="A315" i="6"/>
  <c r="E315" i="6"/>
  <c r="I315" i="6"/>
  <c r="M315" i="6"/>
  <c r="A316" i="6"/>
  <c r="E316" i="6"/>
  <c r="I316" i="6"/>
  <c r="M316" i="6"/>
  <c r="A317" i="6"/>
  <c r="E317" i="6"/>
  <c r="I317" i="6"/>
  <c r="M317" i="6"/>
  <c r="A275" i="6"/>
  <c r="E275" i="6"/>
  <c r="I275" i="6"/>
  <c r="M275" i="6"/>
  <c r="A276" i="6"/>
  <c r="E276" i="6"/>
  <c r="I276" i="6"/>
  <c r="M276" i="6"/>
  <c r="A277" i="6"/>
  <c r="E277" i="6"/>
  <c r="I277" i="6"/>
  <c r="M277" i="6"/>
  <c r="A278" i="6"/>
  <c r="E278" i="6"/>
  <c r="I278" i="6"/>
  <c r="M278" i="6"/>
  <c r="A279" i="6"/>
  <c r="E279" i="6"/>
  <c r="I279" i="6"/>
  <c r="M279" i="6"/>
  <c r="A280" i="6"/>
  <c r="E280" i="6"/>
  <c r="I280" i="6"/>
  <c r="M280" i="6"/>
  <c r="A281" i="6"/>
  <c r="E281" i="6"/>
  <c r="I281" i="6"/>
  <c r="M281" i="6"/>
  <c r="A282" i="6"/>
  <c r="E282" i="6"/>
  <c r="I282" i="6"/>
  <c r="M282" i="6"/>
  <c r="A283" i="6"/>
  <c r="E283" i="6"/>
  <c r="I283" i="6"/>
  <c r="M283" i="6"/>
  <c r="A284" i="6"/>
  <c r="E284" i="6"/>
  <c r="I284" i="6"/>
  <c r="M284" i="6"/>
  <c r="A285" i="6"/>
  <c r="E285" i="6"/>
  <c r="I285" i="6"/>
  <c r="M285" i="6"/>
  <c r="A242" i="6"/>
  <c r="E242" i="6"/>
  <c r="I242" i="6"/>
  <c r="M242" i="6"/>
  <c r="A243" i="6"/>
  <c r="E243" i="6"/>
  <c r="I243" i="6"/>
  <c r="M243" i="6"/>
  <c r="A244" i="6"/>
  <c r="E244" i="6"/>
  <c r="I244" i="6"/>
  <c r="M244" i="6"/>
  <c r="A245" i="6"/>
  <c r="E245" i="6"/>
  <c r="I245" i="6"/>
  <c r="M245" i="6"/>
  <c r="A246" i="6"/>
  <c r="E246" i="6"/>
  <c r="I246" i="6"/>
  <c r="M246" i="6"/>
  <c r="A247" i="6"/>
  <c r="E247" i="6"/>
  <c r="I247" i="6"/>
  <c r="M247" i="6"/>
  <c r="A248" i="6"/>
  <c r="E248" i="6"/>
  <c r="I248" i="6"/>
  <c r="M248" i="6"/>
  <c r="A249" i="6"/>
  <c r="E249" i="6"/>
  <c r="I249" i="6"/>
  <c r="M249" i="6"/>
  <c r="A250" i="6"/>
  <c r="E250" i="6"/>
  <c r="I250" i="6"/>
  <c r="M250" i="6"/>
  <c r="A251" i="6"/>
  <c r="E251" i="6"/>
  <c r="I251" i="6"/>
  <c r="M251" i="6"/>
  <c r="A252" i="6"/>
  <c r="E252" i="6"/>
  <c r="I252" i="6"/>
  <c r="M252" i="6"/>
  <c r="A253" i="6"/>
  <c r="E253" i="6"/>
  <c r="I253" i="6"/>
  <c r="M253" i="6"/>
  <c r="A211" i="6"/>
  <c r="E211" i="6"/>
  <c r="I211" i="6"/>
  <c r="M211" i="6"/>
  <c r="A212" i="6"/>
  <c r="E212" i="6"/>
  <c r="I212" i="6"/>
  <c r="M212" i="6"/>
  <c r="A213" i="6"/>
  <c r="E213" i="6"/>
  <c r="I213" i="6"/>
  <c r="M213" i="6"/>
  <c r="A214" i="6"/>
  <c r="E214" i="6"/>
  <c r="I214" i="6"/>
  <c r="M214" i="6"/>
  <c r="A215" i="6"/>
  <c r="E215" i="6"/>
  <c r="I215" i="6"/>
  <c r="M215" i="6"/>
  <c r="A216" i="6"/>
  <c r="E216" i="6"/>
  <c r="I216" i="6"/>
  <c r="M216" i="6"/>
  <c r="A217" i="6"/>
  <c r="E217" i="6"/>
  <c r="I217" i="6"/>
  <c r="M217" i="6"/>
  <c r="A218" i="6"/>
  <c r="E218" i="6"/>
  <c r="I218" i="6"/>
  <c r="M218" i="6"/>
  <c r="A219" i="6"/>
  <c r="E219" i="6"/>
  <c r="I219" i="6"/>
  <c r="M219" i="6"/>
  <c r="A220" i="6"/>
  <c r="E220" i="6"/>
  <c r="I220" i="6"/>
  <c r="M220" i="6"/>
  <c r="A221" i="6"/>
  <c r="E221" i="6"/>
  <c r="I221" i="6"/>
  <c r="M221" i="6"/>
  <c r="A179" i="6"/>
  <c r="E179" i="6"/>
  <c r="I179" i="6"/>
  <c r="M179" i="6"/>
  <c r="A180" i="6"/>
  <c r="E180" i="6"/>
  <c r="I180" i="6"/>
  <c r="M180" i="6"/>
  <c r="A181" i="6"/>
  <c r="E181" i="6"/>
  <c r="I181" i="6"/>
  <c r="M181" i="6"/>
  <c r="A182" i="6"/>
  <c r="E182" i="6"/>
  <c r="I182" i="6"/>
  <c r="M182" i="6"/>
  <c r="A183" i="6"/>
  <c r="E183" i="6"/>
  <c r="I183" i="6"/>
  <c r="M183" i="6"/>
  <c r="A184" i="6"/>
  <c r="E184" i="6"/>
  <c r="I184" i="6"/>
  <c r="M184" i="6"/>
  <c r="A185" i="6"/>
  <c r="E185" i="6"/>
  <c r="I185" i="6"/>
  <c r="M185" i="6"/>
  <c r="A186" i="6"/>
  <c r="E186" i="6"/>
  <c r="I186" i="6"/>
  <c r="M186" i="6"/>
  <c r="A187" i="6"/>
  <c r="E187" i="6"/>
  <c r="I187" i="6"/>
  <c r="M187" i="6"/>
  <c r="A188" i="6"/>
  <c r="E188" i="6"/>
  <c r="I188" i="6"/>
  <c r="M188" i="6"/>
  <c r="A189" i="6"/>
  <c r="E189" i="6"/>
  <c r="I189" i="6"/>
  <c r="M189" i="6"/>
  <c r="A146" i="6"/>
  <c r="E146" i="6"/>
  <c r="I146" i="6"/>
  <c r="M146" i="6"/>
  <c r="A147" i="6"/>
  <c r="E147" i="6"/>
  <c r="I147" i="6"/>
  <c r="M147" i="6"/>
  <c r="A148" i="6"/>
  <c r="E148" i="6"/>
  <c r="I148" i="6"/>
  <c r="M148" i="6"/>
  <c r="A149" i="6"/>
  <c r="E149" i="6"/>
  <c r="I149" i="6"/>
  <c r="M149" i="6"/>
  <c r="A150" i="6"/>
  <c r="E150" i="6"/>
  <c r="I150" i="6"/>
  <c r="M150" i="6"/>
  <c r="A151" i="6"/>
  <c r="E151" i="6"/>
  <c r="I151" i="6"/>
  <c r="M151" i="6"/>
  <c r="A152" i="6"/>
  <c r="E152" i="6"/>
  <c r="I152" i="6"/>
  <c r="M152" i="6"/>
  <c r="A153" i="6"/>
  <c r="E153" i="6"/>
  <c r="I153" i="6"/>
  <c r="M153" i="6"/>
  <c r="A154" i="6"/>
  <c r="E154" i="6"/>
  <c r="I154" i="6"/>
  <c r="M154" i="6"/>
  <c r="A155" i="6"/>
  <c r="E155" i="6"/>
  <c r="I155" i="6"/>
  <c r="M155" i="6"/>
  <c r="A156" i="6"/>
  <c r="E156" i="6"/>
  <c r="I156" i="6"/>
  <c r="M156" i="6"/>
  <c r="A157" i="6"/>
  <c r="E157" i="6"/>
  <c r="I157" i="6"/>
  <c r="M157" i="6"/>
  <c r="A115" i="6"/>
  <c r="E115" i="6"/>
  <c r="I115" i="6"/>
  <c r="M115" i="6"/>
  <c r="A116" i="6"/>
  <c r="E116" i="6"/>
  <c r="I116" i="6"/>
  <c r="M116" i="6"/>
  <c r="A117" i="6"/>
  <c r="E117" i="6"/>
  <c r="I117" i="6"/>
  <c r="M117" i="6"/>
  <c r="A118" i="6"/>
  <c r="E118" i="6"/>
  <c r="I118" i="6"/>
  <c r="M118" i="6"/>
  <c r="A119" i="6"/>
  <c r="A120" i="6"/>
  <c r="A121" i="6"/>
  <c r="A122" i="6"/>
  <c r="A123" i="6"/>
  <c r="A124" i="6"/>
  <c r="B129" i="6"/>
  <c r="F129" i="6"/>
  <c r="J129" i="6"/>
  <c r="N129" i="6"/>
  <c r="A51" i="6"/>
  <c r="E51" i="6"/>
  <c r="I51" i="6"/>
  <c r="M51" i="6"/>
  <c r="A52" i="6"/>
  <c r="E52" i="6"/>
  <c r="I52" i="6"/>
  <c r="M52" i="6"/>
  <c r="A53" i="6"/>
  <c r="E53" i="6"/>
  <c r="I53" i="6"/>
  <c r="M53" i="6"/>
  <c r="A54" i="6"/>
  <c r="E54" i="6"/>
  <c r="I54" i="6"/>
  <c r="M54" i="6"/>
  <c r="A55" i="6"/>
  <c r="A56" i="6"/>
  <c r="A57" i="6"/>
  <c r="A58" i="6"/>
  <c r="A84" i="6"/>
  <c r="E84" i="6"/>
  <c r="I84" i="6"/>
  <c r="M84" i="6"/>
  <c r="A85" i="6"/>
  <c r="E85" i="6"/>
  <c r="I85" i="6"/>
  <c r="M85" i="6"/>
  <c r="A86" i="6"/>
  <c r="E86" i="6"/>
  <c r="I86" i="6"/>
  <c r="M86" i="6"/>
  <c r="E87" i="6"/>
  <c r="I87" i="6"/>
  <c r="M87" i="6"/>
  <c r="E88" i="6"/>
  <c r="I88" i="6"/>
  <c r="M88" i="6"/>
  <c r="E89" i="6"/>
  <c r="I89" i="6"/>
  <c r="M89" i="6"/>
  <c r="E90" i="6"/>
  <c r="I90" i="6"/>
  <c r="M90" i="6"/>
  <c r="E91" i="6"/>
  <c r="I91" i="6"/>
  <c r="M91" i="6"/>
  <c r="E92" i="6"/>
  <c r="I92" i="6"/>
  <c r="M92" i="6"/>
  <c r="E93" i="6"/>
  <c r="I93" i="6"/>
  <c r="M93" i="6"/>
  <c r="CJ3" i="2" l="1"/>
  <c r="CI3" i="2"/>
  <c r="CF3" i="2"/>
  <c r="CM97" i="2" s="1"/>
  <c r="CL97" i="2" s="1"/>
  <c r="CE3" i="2"/>
  <c r="CB3" i="2"/>
  <c r="CA3" i="2"/>
  <c r="BT3" i="2"/>
  <c r="BS3" i="2"/>
  <c r="BW96" i="2"/>
  <c r="BW63" i="2"/>
  <c r="AT3" i="2"/>
  <c r="AN3" i="2"/>
  <c r="AJ3" i="2"/>
  <c r="AF3" i="2"/>
  <c r="AB3" i="2"/>
  <c r="X3" i="2"/>
  <c r="T3" i="2"/>
  <c r="P3" i="2"/>
  <c r="L3" i="2"/>
  <c r="H3" i="2"/>
  <c r="M421" i="6"/>
  <c r="M422" i="6"/>
  <c r="M423" i="6"/>
  <c r="M424" i="6"/>
  <c r="M425" i="6"/>
  <c r="M426" i="6"/>
  <c r="M427" i="6"/>
  <c r="M428" i="6"/>
  <c r="M429" i="6"/>
  <c r="M430" i="6"/>
  <c r="M431" i="6"/>
  <c r="M432" i="6"/>
  <c r="M433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B449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M420" i="6"/>
  <c r="I420" i="6"/>
  <c r="E420" i="6"/>
  <c r="A420" i="6"/>
  <c r="BI134" i="2"/>
  <c r="BI101" i="2"/>
  <c r="BI34" i="2"/>
  <c r="A418" i="6" s="1"/>
  <c r="Y129" i="2" l="1"/>
  <c r="Y130" i="2"/>
  <c r="X130" i="2" s="1"/>
  <c r="J192" i="6" s="1"/>
  <c r="Q129" i="2"/>
  <c r="P129" i="2" s="1"/>
  <c r="J127" i="6" s="1"/>
  <c r="Q130" i="2"/>
  <c r="P130" i="2" s="1"/>
  <c r="AC129" i="2"/>
  <c r="AC130" i="2"/>
  <c r="AB130" i="2" s="1"/>
  <c r="J224" i="6" s="1"/>
  <c r="AK129" i="2"/>
  <c r="AK130" i="2"/>
  <c r="AJ130" i="2" s="1"/>
  <c r="J288" i="6" s="1"/>
  <c r="AG129" i="2"/>
  <c r="AG130" i="2"/>
  <c r="AF130" i="2" s="1"/>
  <c r="J256" i="6" s="1"/>
  <c r="I129" i="2"/>
  <c r="I130" i="2"/>
  <c r="H130" i="2" s="1"/>
  <c r="J64" i="6" s="1"/>
  <c r="AO129" i="2"/>
  <c r="AO130" i="2"/>
  <c r="AN130" i="2" s="1"/>
  <c r="J320" i="6" s="1"/>
  <c r="M129" i="2"/>
  <c r="M130" i="2"/>
  <c r="L130" i="2" s="1"/>
  <c r="AW129" i="2"/>
  <c r="AW130" i="2"/>
  <c r="AV130" i="2" s="1"/>
  <c r="U129" i="2"/>
  <c r="K159" i="6" s="1"/>
  <c r="U130" i="2"/>
  <c r="T130" i="2" s="1"/>
  <c r="CA96" i="2"/>
  <c r="CA97" i="2"/>
  <c r="BZ97" i="2" s="1"/>
  <c r="CI96" i="2"/>
  <c r="CI97" i="2"/>
  <c r="CH97" i="2" s="1"/>
  <c r="CQ96" i="2"/>
  <c r="CQ97" i="2"/>
  <c r="CP97" i="2" s="1"/>
  <c r="CM63" i="2"/>
  <c r="CL63" i="2" s="1"/>
  <c r="CM64" i="2"/>
  <c r="CL64" i="2" s="1"/>
  <c r="CI63" i="2"/>
  <c r="CI64" i="2"/>
  <c r="CH64" i="2" s="1"/>
  <c r="CA63" i="2"/>
  <c r="BZ63" i="2" s="1"/>
  <c r="CA64" i="2"/>
  <c r="BZ64" i="2" s="1"/>
  <c r="CQ63" i="2"/>
  <c r="CQ64" i="2"/>
  <c r="CP64" i="2" s="1"/>
  <c r="CM96" i="2"/>
  <c r="CL96" i="2" s="1"/>
  <c r="CM94" i="2"/>
  <c r="CH63" i="2"/>
  <c r="CH96" i="2"/>
  <c r="BV63" i="2"/>
  <c r="BZ96" i="2"/>
  <c r="BV96" i="2"/>
  <c r="CP96" i="2"/>
  <c r="AV129" i="2"/>
  <c r="AB129" i="2"/>
  <c r="J223" i="6" s="1"/>
  <c r="K223" i="6"/>
  <c r="AF129" i="2"/>
  <c r="J255" i="6" s="1"/>
  <c r="K255" i="6"/>
  <c r="AJ129" i="2"/>
  <c r="J287" i="6" s="1"/>
  <c r="K287" i="6"/>
  <c r="X129" i="2"/>
  <c r="J191" i="6" s="1"/>
  <c r="K191" i="6"/>
  <c r="AN129" i="2"/>
  <c r="J319" i="6" s="1"/>
  <c r="K319" i="6"/>
  <c r="K95" i="6"/>
  <c r="L129" i="2"/>
  <c r="J95" i="6" s="1"/>
  <c r="AW161" i="2"/>
  <c r="BG162" i="2"/>
  <c r="AO161" i="2"/>
  <c r="AK161" i="2"/>
  <c r="AG161" i="2"/>
  <c r="AC161" i="2"/>
  <c r="Y161" i="2"/>
  <c r="I128" i="2"/>
  <c r="AC128" i="2"/>
  <c r="BB3" i="2"/>
  <c r="AW128" i="2"/>
  <c r="M128" i="2"/>
  <c r="U128" i="2"/>
  <c r="AK128" i="2"/>
  <c r="Q128" i="2"/>
  <c r="Y128" i="2"/>
  <c r="AG128" i="2"/>
  <c r="AO128" i="2"/>
  <c r="BS95" i="2"/>
  <c r="CA95" i="2"/>
  <c r="CM95" i="2"/>
  <c r="BW95" i="2"/>
  <c r="CI95" i="2"/>
  <c r="CQ95" i="2"/>
  <c r="CI62" i="2"/>
  <c r="CQ62" i="2"/>
  <c r="CM62" i="2"/>
  <c r="BW62" i="2"/>
  <c r="BS62" i="2"/>
  <c r="CA62" i="2"/>
  <c r="M94" i="2"/>
  <c r="Q93" i="2"/>
  <c r="Q89" i="2"/>
  <c r="Q92" i="2"/>
  <c r="Q88" i="2"/>
  <c r="Q91" i="2"/>
  <c r="Q94" i="2"/>
  <c r="Q90" i="2"/>
  <c r="U94" i="2"/>
  <c r="AG94" i="2"/>
  <c r="G253" i="6" s="1"/>
  <c r="AG93" i="2"/>
  <c r="BB94" i="2"/>
  <c r="I93" i="2"/>
  <c r="G60" i="6" s="1"/>
  <c r="I94" i="2"/>
  <c r="G61" i="6" s="1"/>
  <c r="I60" i="2"/>
  <c r="C60" i="6" s="1"/>
  <c r="BO61" i="2"/>
  <c r="BS61" i="2"/>
  <c r="C541" i="6" s="1"/>
  <c r="M61" i="2"/>
  <c r="Q59" i="2"/>
  <c r="Q55" i="2"/>
  <c r="Q58" i="2"/>
  <c r="Q61" i="2"/>
  <c r="Q57" i="2"/>
  <c r="Q60" i="2"/>
  <c r="Q56" i="2"/>
  <c r="U61" i="2"/>
  <c r="AG61" i="2"/>
  <c r="AG60" i="2"/>
  <c r="AG59" i="2"/>
  <c r="C251" i="6" s="1"/>
  <c r="AS61" i="2"/>
  <c r="AR61" i="2" s="1"/>
  <c r="AS60" i="2"/>
  <c r="AS59" i="2"/>
  <c r="AS58" i="2"/>
  <c r="AW61" i="2"/>
  <c r="BB61" i="2"/>
  <c r="Q127" i="2"/>
  <c r="K125" i="6" s="1"/>
  <c r="Q123" i="2"/>
  <c r="K121" i="6" s="1"/>
  <c r="Q126" i="2"/>
  <c r="K124" i="6" s="1"/>
  <c r="Q122" i="2"/>
  <c r="K120" i="6" s="1"/>
  <c r="Q124" i="2"/>
  <c r="K122" i="6" s="1"/>
  <c r="Q125" i="2"/>
  <c r="K123" i="6" s="1"/>
  <c r="Q121" i="2"/>
  <c r="K119" i="6" s="1"/>
  <c r="I126" i="2"/>
  <c r="K60" i="6" s="1"/>
  <c r="I127" i="2"/>
  <c r="BO127" i="2"/>
  <c r="BW59" i="2"/>
  <c r="BW55" i="2"/>
  <c r="BW51" i="2"/>
  <c r="BW47" i="2"/>
  <c r="BW53" i="2"/>
  <c r="BW58" i="2"/>
  <c r="BW54" i="2"/>
  <c r="BW50" i="2"/>
  <c r="BW46" i="2"/>
  <c r="BW61" i="2"/>
  <c r="BW49" i="2"/>
  <c r="BW60" i="2"/>
  <c r="BW56" i="2"/>
  <c r="BW52" i="2"/>
  <c r="BW48" i="2"/>
  <c r="BW57" i="2"/>
  <c r="CM60" i="2"/>
  <c r="CM59" i="2"/>
  <c r="CM58" i="2"/>
  <c r="C698" i="6" s="1"/>
  <c r="CM61" i="2"/>
  <c r="CM57" i="2"/>
  <c r="C697" i="6" s="1"/>
  <c r="AS116" i="2"/>
  <c r="K338" i="6" s="1"/>
  <c r="AS125" i="2"/>
  <c r="AS124" i="2"/>
  <c r="AS126" i="2"/>
  <c r="AS127" i="2"/>
  <c r="AW127" i="2"/>
  <c r="AV127" i="2" s="1"/>
  <c r="BB127" i="2"/>
  <c r="BK160" i="2"/>
  <c r="O445" i="6" s="1"/>
  <c r="BO160" i="2"/>
  <c r="BW93" i="2"/>
  <c r="BW89" i="2"/>
  <c r="BW85" i="2"/>
  <c r="BW81" i="2"/>
  <c r="BW77" i="2"/>
  <c r="BW92" i="2"/>
  <c r="BW88" i="2"/>
  <c r="BW84" i="2"/>
  <c r="BW80" i="2"/>
  <c r="BW76" i="2"/>
  <c r="BW94" i="2"/>
  <c r="BW90" i="2"/>
  <c r="BW86" i="2"/>
  <c r="BW82" i="2"/>
  <c r="BW78" i="2"/>
  <c r="BW79" i="2"/>
  <c r="BW91" i="2"/>
  <c r="BW75" i="2"/>
  <c r="BW87" i="2"/>
  <c r="BW83" i="2"/>
  <c r="CM92" i="2"/>
  <c r="CM93" i="2"/>
  <c r="M127" i="2"/>
  <c r="K93" i="6" s="1"/>
  <c r="AG127" i="2"/>
  <c r="K253" i="6" s="1"/>
  <c r="AG126" i="2"/>
  <c r="AG159" i="2"/>
  <c r="AG160" i="2"/>
  <c r="O253" i="6" s="1"/>
  <c r="AS157" i="2"/>
  <c r="AS160" i="2"/>
  <c r="AS158" i="2"/>
  <c r="AS159" i="2"/>
  <c r="AW160" i="2"/>
  <c r="BB160" i="2"/>
  <c r="CA60" i="2"/>
  <c r="CA56" i="2"/>
  <c r="CA59" i="2"/>
  <c r="C603" i="6" s="1"/>
  <c r="CA55" i="2"/>
  <c r="CA54" i="2"/>
  <c r="CA61" i="2"/>
  <c r="CA57" i="2"/>
  <c r="CA53" i="2"/>
  <c r="CA58" i="2"/>
  <c r="C602" i="6" s="1"/>
  <c r="CI60" i="2"/>
  <c r="CI59" i="2"/>
  <c r="CI61" i="2"/>
  <c r="CH61" i="2" s="1"/>
  <c r="CI57" i="2"/>
  <c r="C665" i="6" s="1"/>
  <c r="CI58" i="2"/>
  <c r="CQ61" i="2"/>
  <c r="CQ60" i="2"/>
  <c r="CQ59" i="2"/>
  <c r="U127" i="2"/>
  <c r="K157" i="6" s="1"/>
  <c r="Q156" i="2"/>
  <c r="Q154" i="2"/>
  <c r="Q159" i="2"/>
  <c r="Q155" i="2"/>
  <c r="Q157" i="2"/>
  <c r="Q158" i="2"/>
  <c r="T160" i="2"/>
  <c r="I159" i="2"/>
  <c r="CA92" i="2"/>
  <c r="CA88" i="2"/>
  <c r="CA91" i="2"/>
  <c r="CA87" i="2"/>
  <c r="CA93" i="2"/>
  <c r="CA89" i="2"/>
  <c r="CA86" i="2"/>
  <c r="CA94" i="2"/>
  <c r="CA90" i="2"/>
  <c r="CI92" i="2"/>
  <c r="CI91" i="2"/>
  <c r="CI93" i="2"/>
  <c r="CI89" i="2"/>
  <c r="CI94" i="2"/>
  <c r="CI90" i="2"/>
  <c r="CQ94" i="2"/>
  <c r="CQ93" i="2"/>
  <c r="CQ92" i="2"/>
  <c r="AS104" i="2"/>
  <c r="G326" i="6"/>
  <c r="G342" i="6"/>
  <c r="CE55" i="2"/>
  <c r="CE56" i="2"/>
  <c r="G334" i="6"/>
  <c r="G337" i="6"/>
  <c r="G329" i="6"/>
  <c r="CE88" i="2"/>
  <c r="CE87" i="2"/>
  <c r="AS114" i="2"/>
  <c r="AS107" i="2"/>
  <c r="AS106" i="2"/>
  <c r="BK36" i="2"/>
  <c r="BK61" i="2"/>
  <c r="AS117" i="2"/>
  <c r="K339" i="6" s="1"/>
  <c r="BB36" i="2"/>
  <c r="G328" i="6"/>
  <c r="G336" i="6"/>
  <c r="G344" i="6"/>
  <c r="G327" i="6"/>
  <c r="G335" i="6"/>
  <c r="G343" i="6"/>
  <c r="G325" i="6"/>
  <c r="G333" i="6"/>
  <c r="G341" i="6"/>
  <c r="G331" i="6"/>
  <c r="G339" i="6"/>
  <c r="G332" i="6"/>
  <c r="G340" i="6"/>
  <c r="G330" i="6"/>
  <c r="G338" i="6"/>
  <c r="AS105" i="2"/>
  <c r="AS115" i="2"/>
  <c r="K337" i="6" s="1"/>
  <c r="AS112" i="2"/>
  <c r="AS122" i="2"/>
  <c r="K344" i="6" s="1"/>
  <c r="AS113" i="2"/>
  <c r="AS109" i="2"/>
  <c r="AS121" i="2"/>
  <c r="K343" i="6" s="1"/>
  <c r="AS123" i="2"/>
  <c r="K345" i="6" s="1"/>
  <c r="AS108" i="2"/>
  <c r="AS120" i="2"/>
  <c r="K342" i="6" s="1"/>
  <c r="AS103" i="2"/>
  <c r="AS111" i="2"/>
  <c r="AS119" i="2"/>
  <c r="K341" i="6" s="1"/>
  <c r="AS102" i="2"/>
  <c r="AS110" i="2"/>
  <c r="AS118" i="2"/>
  <c r="K340" i="6" s="1"/>
  <c r="Q36" i="2"/>
  <c r="AS42" i="2"/>
  <c r="AS140" i="2"/>
  <c r="Y46" i="2"/>
  <c r="AO49" i="2"/>
  <c r="AG141" i="2"/>
  <c r="BK49" i="2"/>
  <c r="C433" i="6" s="1"/>
  <c r="Y39" i="2"/>
  <c r="U120" i="2"/>
  <c r="K150" i="6" s="1"/>
  <c r="AC115" i="2"/>
  <c r="AK106" i="2"/>
  <c r="BK116" i="2"/>
  <c r="K434" i="6" s="1"/>
  <c r="Y56" i="2"/>
  <c r="C184" i="6" s="1"/>
  <c r="AG55" i="2"/>
  <c r="C247" i="6" s="1"/>
  <c r="AO38" i="2"/>
  <c r="Y53" i="2"/>
  <c r="C181" i="6" s="1"/>
  <c r="I110" i="2"/>
  <c r="AO107" i="2"/>
  <c r="BB122" i="2"/>
  <c r="K408" i="6" s="1"/>
  <c r="BO117" i="2"/>
  <c r="K499" i="6" s="1"/>
  <c r="AC57" i="2"/>
  <c r="C217" i="6" s="1"/>
  <c r="BK39" i="2"/>
  <c r="C423" i="6" s="1"/>
  <c r="CE70" i="2"/>
  <c r="CQ41" i="2"/>
  <c r="AO36" i="2"/>
  <c r="CM42" i="2"/>
  <c r="Y50" i="2"/>
  <c r="CE86" i="2"/>
  <c r="K629" i="6" s="1"/>
  <c r="I145" i="2"/>
  <c r="M49" i="2"/>
  <c r="AC49" i="2"/>
  <c r="AK53" i="2"/>
  <c r="C277" i="6" s="1"/>
  <c r="BB51" i="2"/>
  <c r="C403" i="6" s="1"/>
  <c r="BO50" i="2"/>
  <c r="C498" i="6" s="1"/>
  <c r="Q105" i="2"/>
  <c r="Y123" i="2"/>
  <c r="K185" i="6" s="1"/>
  <c r="AG110" i="2"/>
  <c r="AO105" i="2"/>
  <c r="BB120" i="2"/>
  <c r="K406" i="6" s="1"/>
  <c r="BO113" i="2"/>
  <c r="BK55" i="2"/>
  <c r="C439" i="6" s="1"/>
  <c r="M106" i="2"/>
  <c r="BK138" i="2"/>
  <c r="O423" i="6" s="1"/>
  <c r="CI38" i="2"/>
  <c r="AW121" i="2"/>
  <c r="K375" i="6" s="1"/>
  <c r="M38" i="2"/>
  <c r="AC41" i="2"/>
  <c r="BW44" i="2"/>
  <c r="C556" i="6" s="1"/>
  <c r="AS48" i="2"/>
  <c r="CM51" i="2"/>
  <c r="C691" i="6" s="1"/>
  <c r="Q40" i="2"/>
  <c r="Y47" i="2"/>
  <c r="AG39" i="2"/>
  <c r="AO55" i="2"/>
  <c r="C311" i="6" s="1"/>
  <c r="AW54" i="2"/>
  <c r="C374" i="6" s="1"/>
  <c r="BK41" i="2"/>
  <c r="M108" i="2"/>
  <c r="U118" i="2"/>
  <c r="K148" i="6" s="1"/>
  <c r="AC113" i="2"/>
  <c r="AK102" i="2"/>
  <c r="BK112" i="2"/>
  <c r="K430" i="6" s="1"/>
  <c r="BW45" i="2"/>
  <c r="C557" i="6" s="1"/>
  <c r="Y45" i="2"/>
  <c r="U124" i="2"/>
  <c r="K154" i="6" s="1"/>
  <c r="Y55" i="2"/>
  <c r="C183" i="6" s="1"/>
  <c r="BB37" i="2"/>
  <c r="Y44" i="2"/>
  <c r="Y37" i="2"/>
  <c r="AS40" i="2"/>
  <c r="BW43" i="2"/>
  <c r="AW47" i="2"/>
  <c r="M51" i="2"/>
  <c r="CI54" i="2"/>
  <c r="C662" i="6" s="1"/>
  <c r="AK60" i="2"/>
  <c r="C284" i="6" s="1"/>
  <c r="M102" i="2"/>
  <c r="AS151" i="2"/>
  <c r="O340" i="6" s="1"/>
  <c r="CA52" i="2"/>
  <c r="C596" i="6" s="1"/>
  <c r="AW41" i="2"/>
  <c r="AC52" i="2"/>
  <c r="C212" i="6" s="1"/>
  <c r="I118" i="2"/>
  <c r="K52" i="6" s="1"/>
  <c r="AC111" i="2"/>
  <c r="BW40" i="2"/>
  <c r="CI47" i="2"/>
  <c r="AS51" i="2"/>
  <c r="C339" i="6" s="1"/>
  <c r="CM39" i="2"/>
  <c r="AC43" i="2"/>
  <c r="U47" i="2"/>
  <c r="BB50" i="2"/>
  <c r="C402" i="6" s="1"/>
  <c r="U54" i="2"/>
  <c r="C150" i="6" s="1"/>
  <c r="AK59" i="2"/>
  <c r="C283" i="6" s="1"/>
  <c r="AS148" i="2"/>
  <c r="O337" i="6" s="1"/>
  <c r="CI39" i="2"/>
  <c r="CM43" i="2"/>
  <c r="AW49" i="2"/>
  <c r="AG112" i="2"/>
  <c r="BK114" i="2"/>
  <c r="K432" i="6" s="1"/>
  <c r="I141" i="2"/>
  <c r="AO156" i="2"/>
  <c r="O313" i="6" s="1"/>
  <c r="AS37" i="2"/>
  <c r="AC38" i="2"/>
  <c r="CQ38" i="2"/>
  <c r="BO40" i="2"/>
  <c r="AS41" i="2"/>
  <c r="AK42" i="2"/>
  <c r="U43" i="2"/>
  <c r="CM44" i="2"/>
  <c r="CM45" i="2"/>
  <c r="CM46" i="2"/>
  <c r="CA47" i="2"/>
  <c r="BO48" i="2"/>
  <c r="AS50" i="2"/>
  <c r="C338" i="6" s="1"/>
  <c r="AK51" i="2"/>
  <c r="C275" i="6" s="1"/>
  <c r="U52" i="2"/>
  <c r="C148" i="6" s="1"/>
  <c r="CQ52" i="2"/>
  <c r="C724" i="6" s="1"/>
  <c r="M54" i="2"/>
  <c r="CQ55" i="2"/>
  <c r="C727" i="6" s="1"/>
  <c r="BK57" i="2"/>
  <c r="C441" i="6" s="1"/>
  <c r="U59" i="2"/>
  <c r="C155" i="6" s="1"/>
  <c r="BB60" i="2"/>
  <c r="C412" i="6" s="1"/>
  <c r="I102" i="2"/>
  <c r="AK104" i="2"/>
  <c r="Q107" i="2"/>
  <c r="AW119" i="2"/>
  <c r="K373" i="6" s="1"/>
  <c r="Y125" i="2"/>
  <c r="K187" i="6" s="1"/>
  <c r="Q139" i="2"/>
  <c r="Y140" i="2"/>
  <c r="AG145" i="2"/>
  <c r="BK142" i="2"/>
  <c r="O427" i="6" s="1"/>
  <c r="AR36" i="2"/>
  <c r="AK37" i="2"/>
  <c r="U38" i="2"/>
  <c r="CM38" i="2"/>
  <c r="CA39" i="2"/>
  <c r="BB40" i="2"/>
  <c r="AO41" i="2"/>
  <c r="Y42" i="2"/>
  <c r="M43" i="2"/>
  <c r="CE43" i="2"/>
  <c r="CE44" i="2"/>
  <c r="CE45" i="2"/>
  <c r="CE46" i="2"/>
  <c r="C431" i="6"/>
  <c r="BB48" i="2"/>
  <c r="AS49" i="2"/>
  <c r="C337" i="6" s="1"/>
  <c r="AK50" i="2"/>
  <c r="AC51" i="2"/>
  <c r="C211" i="6" s="1"/>
  <c r="M52" i="2"/>
  <c r="CI52" i="2"/>
  <c r="C660" i="6" s="1"/>
  <c r="CM53" i="2"/>
  <c r="C693" i="6" s="1"/>
  <c r="CM54" i="2"/>
  <c r="C694" i="6" s="1"/>
  <c r="CM55" i="2"/>
  <c r="C695" i="6" s="1"/>
  <c r="AS57" i="2"/>
  <c r="C345" i="6" s="1"/>
  <c r="CM73" i="2"/>
  <c r="CM89" i="2"/>
  <c r="K696" i="6" s="1"/>
  <c r="M104" i="2"/>
  <c r="AO109" i="2"/>
  <c r="BO111" i="2"/>
  <c r="AC117" i="2"/>
  <c r="K211" i="6" s="1"/>
  <c r="U122" i="2"/>
  <c r="K152" i="6" s="1"/>
  <c r="BB124" i="2"/>
  <c r="K410" i="6" s="1"/>
  <c r="AS139" i="2"/>
  <c r="BK146" i="2"/>
  <c r="O431" i="6" s="1"/>
  <c r="Q109" i="2"/>
  <c r="AG114" i="2"/>
  <c r="AC36" i="2"/>
  <c r="CA38" i="2"/>
  <c r="CM41" i="2"/>
  <c r="BO44" i="2"/>
  <c r="AS47" i="2"/>
  <c r="CQ49" i="2"/>
  <c r="BK52" i="2"/>
  <c r="C436" i="6" s="1"/>
  <c r="BB58" i="2"/>
  <c r="C410" i="6" s="1"/>
  <c r="CM83" i="2"/>
  <c r="K690" i="6" s="1"/>
  <c r="CM88" i="2"/>
  <c r="K695" i="6" s="1"/>
  <c r="AO103" i="2"/>
  <c r="AW137" i="2"/>
  <c r="BB43" i="2"/>
  <c r="AW55" i="2"/>
  <c r="C375" i="6" s="1"/>
  <c r="AG116" i="2"/>
  <c r="K242" i="6" s="1"/>
  <c r="Y121" i="2"/>
  <c r="K183" i="6" s="1"/>
  <c r="AW123" i="2"/>
  <c r="K377" i="6" s="1"/>
  <c r="U126" i="2"/>
  <c r="K156" i="6" s="1"/>
  <c r="I137" i="2"/>
  <c r="Y144" i="2"/>
  <c r="AW145" i="2"/>
  <c r="CQ36" i="2"/>
  <c r="AW39" i="2"/>
  <c r="U41" i="2"/>
  <c r="BO43" i="2"/>
  <c r="BO46" i="2"/>
  <c r="CE51" i="2"/>
  <c r="C627" i="6" s="1"/>
  <c r="CM77" i="2"/>
  <c r="BB118" i="2"/>
  <c r="K404" i="6" s="1"/>
  <c r="CE37" i="2"/>
  <c r="AS39" i="2"/>
  <c r="M41" i="2"/>
  <c r="BW42" i="2"/>
  <c r="BB45" i="2"/>
  <c r="AO47" i="2"/>
  <c r="CM49" i="2"/>
  <c r="BB53" i="2"/>
  <c r="C405" i="6" s="1"/>
  <c r="Q103" i="2"/>
  <c r="BK110" i="2"/>
  <c r="K428" i="6" s="1"/>
  <c r="M36" i="2"/>
  <c r="CI36" i="2"/>
  <c r="BW37" i="2"/>
  <c r="AW38" i="2"/>
  <c r="AO39" i="2"/>
  <c r="CM40" i="2"/>
  <c r="CA41" i="2"/>
  <c r="BO42" i="2"/>
  <c r="AS43" i="2"/>
  <c r="AS44" i="2"/>
  <c r="AS45" i="2"/>
  <c r="AS46" i="2"/>
  <c r="AG47" i="2"/>
  <c r="CQ47" i="2"/>
  <c r="CM48" i="2"/>
  <c r="CI49" i="2"/>
  <c r="C657" i="6" s="1"/>
  <c r="BO51" i="2"/>
  <c r="C499" i="6" s="1"/>
  <c r="AS52" i="2"/>
  <c r="C340" i="6" s="1"/>
  <c r="AS53" i="2"/>
  <c r="C341" i="6" s="1"/>
  <c r="AS54" i="2"/>
  <c r="C342" i="6" s="1"/>
  <c r="AS55" i="2"/>
  <c r="C343" i="6" s="1"/>
  <c r="BO56" i="2"/>
  <c r="C504" i="6" s="1"/>
  <c r="AK58" i="2"/>
  <c r="C282" i="6" s="1"/>
  <c r="BB59" i="2"/>
  <c r="C411" i="6" s="1"/>
  <c r="AK61" i="2"/>
  <c r="C285" i="6" s="1"/>
  <c r="CM71" i="2"/>
  <c r="CE76" i="2"/>
  <c r="CE82" i="2"/>
  <c r="K625" i="6" s="1"/>
  <c r="CM87" i="2"/>
  <c r="K694" i="6" s="1"/>
  <c r="BO115" i="2"/>
  <c r="Y136" i="2"/>
  <c r="Q143" i="2"/>
  <c r="Y119" i="2"/>
  <c r="K181" i="6" s="1"/>
  <c r="CM37" i="2"/>
  <c r="AK40" i="2"/>
  <c r="CE42" i="2"/>
  <c r="BO45" i="2"/>
  <c r="AK48" i="2"/>
  <c r="CM50" i="2"/>
  <c r="C690" i="6" s="1"/>
  <c r="BO53" i="2"/>
  <c r="C501" i="6" s="1"/>
  <c r="M57" i="2"/>
  <c r="CM72" i="2"/>
  <c r="CM36" i="2"/>
  <c r="BK38" i="2"/>
  <c r="C422" i="6" s="1"/>
  <c r="Y40" i="2"/>
  <c r="CI41" i="2"/>
  <c r="BB44" i="2"/>
  <c r="BB46" i="2"/>
  <c r="Y48" i="2"/>
  <c r="CE50" i="2"/>
  <c r="C626" i="6" s="1"/>
  <c r="AW52" i="2"/>
  <c r="C372" i="6" s="1"/>
  <c r="AK108" i="2"/>
  <c r="CA36" i="2"/>
  <c r="BO37" i="2"/>
  <c r="AS38" i="2"/>
  <c r="CQ39" i="2"/>
  <c r="CE40" i="2"/>
  <c r="BB42" i="2"/>
  <c r="AK43" i="2"/>
  <c r="AK44" i="2"/>
  <c r="AK45" i="2"/>
  <c r="AK46" i="2"/>
  <c r="CM47" i="2"/>
  <c r="CE48" i="2"/>
  <c r="CA49" i="2"/>
  <c r="C593" i="6" s="1"/>
  <c r="AO52" i="2"/>
  <c r="C308" i="6" s="1"/>
  <c r="AO54" i="2"/>
  <c r="C310" i="6" s="1"/>
  <c r="AS56" i="2"/>
  <c r="C344" i="6" s="1"/>
  <c r="CQ57" i="2"/>
  <c r="C729" i="6" s="1"/>
  <c r="AW125" i="2"/>
  <c r="Q135" i="2"/>
  <c r="AO142" i="2"/>
  <c r="BK154" i="2"/>
  <c r="O439" i="6" s="1"/>
  <c r="M80" i="2"/>
  <c r="AG81" i="2"/>
  <c r="U116" i="2"/>
  <c r="K146" i="6" s="1"/>
  <c r="Y109" i="2"/>
  <c r="AC127" i="2"/>
  <c r="K221" i="6" s="1"/>
  <c r="AK124" i="2"/>
  <c r="K282" i="6" s="1"/>
  <c r="AO125" i="2"/>
  <c r="K315" i="6" s="1"/>
  <c r="BB108" i="2"/>
  <c r="M59" i="2"/>
  <c r="U57" i="2"/>
  <c r="C153" i="6" s="1"/>
  <c r="Y61" i="2"/>
  <c r="C189" i="6" s="1"/>
  <c r="AC59" i="2"/>
  <c r="C219" i="6" s="1"/>
  <c r="AK56" i="2"/>
  <c r="C280" i="6" s="1"/>
  <c r="AO57" i="2"/>
  <c r="C313" i="6" s="1"/>
  <c r="BB56" i="2"/>
  <c r="C408" i="6" s="1"/>
  <c r="BO60" i="2"/>
  <c r="M124" i="2"/>
  <c r="K90" i="6" s="1"/>
  <c r="CM56" i="2"/>
  <c r="C696" i="6" s="1"/>
  <c r="Y58" i="2"/>
  <c r="C186" i="6" s="1"/>
  <c r="BO58" i="2"/>
  <c r="C506" i="6" s="1"/>
  <c r="CE69" i="2"/>
  <c r="CM70" i="2"/>
  <c r="M72" i="2"/>
  <c r="AG73" i="2"/>
  <c r="CE75" i="2"/>
  <c r="CM76" i="2"/>
  <c r="CE79" i="2"/>
  <c r="CE80" i="2"/>
  <c r="CE81" i="2"/>
  <c r="CM82" i="2"/>
  <c r="CE85" i="2"/>
  <c r="K628" i="6" s="1"/>
  <c r="CM86" i="2"/>
  <c r="K693" i="6" s="1"/>
  <c r="M88" i="2"/>
  <c r="G87" i="6" s="1"/>
  <c r="AG89" i="2"/>
  <c r="G248" i="6" s="1"/>
  <c r="Q102" i="2"/>
  <c r="U103" i="2"/>
  <c r="Q104" i="2"/>
  <c r="U105" i="2"/>
  <c r="Q106" i="2"/>
  <c r="U107" i="2"/>
  <c r="Q108" i="2"/>
  <c r="U109" i="2"/>
  <c r="Q110" i="2"/>
  <c r="AO110" i="2"/>
  <c r="M111" i="2"/>
  <c r="AK111" i="2"/>
  <c r="Q112" i="2"/>
  <c r="AO112" i="2"/>
  <c r="M113" i="2"/>
  <c r="AK113" i="2"/>
  <c r="Q114" i="2"/>
  <c r="AO114" i="2"/>
  <c r="M115" i="2"/>
  <c r="AK115" i="2"/>
  <c r="Q116" i="2"/>
  <c r="AO116" i="2"/>
  <c r="K306" i="6" s="1"/>
  <c r="M117" i="2"/>
  <c r="AK117" i="2"/>
  <c r="K275" i="6" s="1"/>
  <c r="AC118" i="2"/>
  <c r="K212" i="6" s="1"/>
  <c r="BO118" i="2"/>
  <c r="K500" i="6" s="1"/>
  <c r="AG119" i="2"/>
  <c r="K245" i="6" s="1"/>
  <c r="BK119" i="2"/>
  <c r="K437" i="6" s="1"/>
  <c r="AC120" i="2"/>
  <c r="K214" i="6" s="1"/>
  <c r="BO120" i="2"/>
  <c r="K502" i="6" s="1"/>
  <c r="AG121" i="2"/>
  <c r="K247" i="6" s="1"/>
  <c r="BK121" i="2"/>
  <c r="K439" i="6" s="1"/>
  <c r="AC122" i="2"/>
  <c r="K216" i="6" s="1"/>
  <c r="BO122" i="2"/>
  <c r="K504" i="6" s="1"/>
  <c r="AG123" i="2"/>
  <c r="K249" i="6" s="1"/>
  <c r="BK123" i="2"/>
  <c r="K441" i="6" s="1"/>
  <c r="AC124" i="2"/>
  <c r="K218" i="6" s="1"/>
  <c r="BO124" i="2"/>
  <c r="K506" i="6" s="1"/>
  <c r="AG125" i="2"/>
  <c r="K251" i="6" s="1"/>
  <c r="BK125" i="2"/>
  <c r="K443" i="6" s="1"/>
  <c r="Y126" i="2"/>
  <c r="K188" i="6" s="1"/>
  <c r="AW126" i="2"/>
  <c r="AG135" i="2"/>
  <c r="AO136" i="2"/>
  <c r="Q137" i="2"/>
  <c r="Y138" i="2"/>
  <c r="I139" i="2"/>
  <c r="AW139" i="2"/>
  <c r="BK140" i="2"/>
  <c r="O425" i="6" s="1"/>
  <c r="AS141" i="2"/>
  <c r="AS142" i="2"/>
  <c r="AG143" i="2"/>
  <c r="AO144" i="2"/>
  <c r="Q145" i="2"/>
  <c r="Y146" i="2"/>
  <c r="AS147" i="2"/>
  <c r="Q149" i="2"/>
  <c r="AS152" i="2"/>
  <c r="O341" i="6" s="1"/>
  <c r="AS155" i="2"/>
  <c r="O344" i="6" s="1"/>
  <c r="CM52" i="2"/>
  <c r="C692" i="6" s="1"/>
  <c r="CE53" i="2"/>
  <c r="C629" i="6" s="1"/>
  <c r="AC54" i="2"/>
  <c r="C214" i="6" s="1"/>
  <c r="BK54" i="2"/>
  <c r="C438" i="6" s="1"/>
  <c r="CQ54" i="2"/>
  <c r="C726" i="6" s="1"/>
  <c r="CI55" i="2"/>
  <c r="C663" i="6" s="1"/>
  <c r="AW57" i="2"/>
  <c r="C377" i="6" s="1"/>
  <c r="BO59" i="2"/>
  <c r="Y60" i="2"/>
  <c r="C188" i="6" s="1"/>
  <c r="CE71" i="2"/>
  <c r="CE72" i="2"/>
  <c r="CE73" i="2"/>
  <c r="CM74" i="2"/>
  <c r="CE77" i="2"/>
  <c r="CM78" i="2"/>
  <c r="CE83" i="2"/>
  <c r="K626" i="6" s="1"/>
  <c r="CM84" i="2"/>
  <c r="K691" i="6" s="1"/>
  <c r="CM90" i="2"/>
  <c r="K697" i="6" s="1"/>
  <c r="AC102" i="2"/>
  <c r="BO102" i="2"/>
  <c r="AG103" i="2"/>
  <c r="BK103" i="2"/>
  <c r="K421" i="6" s="1"/>
  <c r="AC104" i="2"/>
  <c r="BO104" i="2"/>
  <c r="AG105" i="2"/>
  <c r="BK105" i="2"/>
  <c r="K423" i="6" s="1"/>
  <c r="AC106" i="2"/>
  <c r="BO106" i="2"/>
  <c r="AG107" i="2"/>
  <c r="BK107" i="2"/>
  <c r="K425" i="6" s="1"/>
  <c r="AC108" i="2"/>
  <c r="BO108" i="2"/>
  <c r="AG109" i="2"/>
  <c r="BK109" i="2"/>
  <c r="K427" i="6" s="1"/>
  <c r="Y110" i="2"/>
  <c r="AW110" i="2"/>
  <c r="U111" i="2"/>
  <c r="BB111" i="2"/>
  <c r="Y112" i="2"/>
  <c r="AW112" i="2"/>
  <c r="U113" i="2"/>
  <c r="BB113" i="2"/>
  <c r="Y114" i="2"/>
  <c r="AW114" i="2"/>
  <c r="U115" i="2"/>
  <c r="BB115" i="2"/>
  <c r="Y116" i="2"/>
  <c r="AW116" i="2"/>
  <c r="U117" i="2"/>
  <c r="K147" i="6" s="1"/>
  <c r="BB117" i="2"/>
  <c r="K403" i="6" s="1"/>
  <c r="Q118" i="2"/>
  <c r="K116" i="6" s="1"/>
  <c r="U119" i="2"/>
  <c r="K149" i="6" s="1"/>
  <c r="Q120" i="2"/>
  <c r="K118" i="6" s="1"/>
  <c r="U121" i="2"/>
  <c r="K151" i="6" s="1"/>
  <c r="U123" i="2"/>
  <c r="K153" i="6" s="1"/>
  <c r="U125" i="2"/>
  <c r="K155" i="6" s="1"/>
  <c r="AO126" i="2"/>
  <c r="K316" i="6" s="1"/>
  <c r="AK127" i="2"/>
  <c r="K285" i="6" s="1"/>
  <c r="I135" i="2"/>
  <c r="AW135" i="2"/>
  <c r="BK136" i="2"/>
  <c r="O421" i="6" s="1"/>
  <c r="AS137" i="2"/>
  <c r="AS138" i="2"/>
  <c r="AG139" i="2"/>
  <c r="AO140" i="2"/>
  <c r="Q141" i="2"/>
  <c r="Y142" i="2"/>
  <c r="I143" i="2"/>
  <c r="AW143" i="2"/>
  <c r="BK144" i="2"/>
  <c r="O429" i="6" s="1"/>
  <c r="AS145" i="2"/>
  <c r="AS146" i="2"/>
  <c r="AO148" i="2"/>
  <c r="AS150" i="2"/>
  <c r="O339" i="6" s="1"/>
  <c r="AS154" i="2"/>
  <c r="O343" i="6" s="1"/>
  <c r="AS156" i="2"/>
  <c r="O345" i="6" s="1"/>
  <c r="CM69" i="2"/>
  <c r="CE74" i="2"/>
  <c r="CM75" i="2"/>
  <c r="CE78" i="2"/>
  <c r="CM79" i="2"/>
  <c r="CM80" i="2"/>
  <c r="CM81" i="2"/>
  <c r="CE84" i="2"/>
  <c r="K627" i="6" s="1"/>
  <c r="CM85" i="2"/>
  <c r="K692" i="6" s="1"/>
  <c r="CM91" i="2"/>
  <c r="K698" i="6" s="1"/>
  <c r="U102" i="2"/>
  <c r="BB102" i="2"/>
  <c r="Y103" i="2"/>
  <c r="AW103" i="2"/>
  <c r="U104" i="2"/>
  <c r="BB104" i="2"/>
  <c r="Y105" i="2"/>
  <c r="AW105" i="2"/>
  <c r="U106" i="2"/>
  <c r="BB106" i="2"/>
  <c r="Y107" i="2"/>
  <c r="AW107" i="2"/>
  <c r="U108" i="2"/>
  <c r="AW109" i="2"/>
  <c r="U110" i="2"/>
  <c r="Q111" i="2"/>
  <c r="U112" i="2"/>
  <c r="Q113" i="2"/>
  <c r="U114" i="2"/>
  <c r="Q115" i="2"/>
  <c r="Q117" i="2"/>
  <c r="K115" i="6" s="1"/>
  <c r="M118" i="2"/>
  <c r="K84" i="6" s="1"/>
  <c r="AK118" i="2"/>
  <c r="K276" i="6" s="1"/>
  <c r="Q119" i="2"/>
  <c r="K117" i="6" s="1"/>
  <c r="AO119" i="2"/>
  <c r="K309" i="6" s="1"/>
  <c r="M120" i="2"/>
  <c r="K86" i="6" s="1"/>
  <c r="AK120" i="2"/>
  <c r="K278" i="6" s="1"/>
  <c r="AO121" i="2"/>
  <c r="K311" i="6" s="1"/>
  <c r="M122" i="2"/>
  <c r="K88" i="6" s="1"/>
  <c r="AK122" i="2"/>
  <c r="K280" i="6" s="1"/>
  <c r="AO123" i="2"/>
  <c r="K313" i="6" s="1"/>
  <c r="BK126" i="2"/>
  <c r="K444" i="6" s="1"/>
  <c r="AS135" i="2"/>
  <c r="AS136" i="2"/>
  <c r="AG137" i="2"/>
  <c r="AO138" i="2"/>
  <c r="AW141" i="2"/>
  <c r="AS143" i="2"/>
  <c r="AS144" i="2"/>
  <c r="AO146" i="2"/>
  <c r="AW147" i="2"/>
  <c r="AS149" i="2"/>
  <c r="O338" i="6" s="1"/>
  <c r="AS153" i="2"/>
  <c r="O342" i="6" s="1"/>
  <c r="AO152" i="2"/>
  <c r="O309" i="6" s="1"/>
  <c r="BK158" i="2"/>
  <c r="O443" i="6" s="1"/>
  <c r="BK148" i="2"/>
  <c r="O433" i="6" s="1"/>
  <c r="BK150" i="2"/>
  <c r="O435" i="6" s="1"/>
  <c r="Q153" i="2"/>
  <c r="O118" i="6" s="1"/>
  <c r="AO160" i="2"/>
  <c r="O317" i="6" s="1"/>
  <c r="I153" i="2"/>
  <c r="O54" i="6" s="1"/>
  <c r="M92" i="2"/>
  <c r="G91" i="6" s="1"/>
  <c r="AC92" i="2"/>
  <c r="G219" i="6" s="1"/>
  <c r="AK94" i="2"/>
  <c r="G285" i="6" s="1"/>
  <c r="BS93" i="2"/>
  <c r="G540" i="6" s="1"/>
  <c r="I150" i="2"/>
  <c r="O51" i="6" s="1"/>
  <c r="I156" i="2"/>
  <c r="O57" i="6" s="1"/>
  <c r="BS44" i="2"/>
  <c r="I47" i="2"/>
  <c r="C47" i="6" s="1"/>
  <c r="U44" i="2"/>
  <c r="U49" i="2"/>
  <c r="BS50" i="2"/>
  <c r="U60" i="2"/>
  <c r="C156" i="6" s="1"/>
  <c r="U46" i="2"/>
  <c r="U48" i="2"/>
  <c r="U50" i="2"/>
  <c r="C146" i="6" s="1"/>
  <c r="U55" i="2"/>
  <c r="C151" i="6" s="1"/>
  <c r="U37" i="2"/>
  <c r="U39" i="2"/>
  <c r="U40" i="2"/>
  <c r="U42" i="2"/>
  <c r="U45" i="2"/>
  <c r="U51" i="2"/>
  <c r="C147" i="6" s="1"/>
  <c r="U53" i="2"/>
  <c r="C149" i="6" s="1"/>
  <c r="BS54" i="2"/>
  <c r="C534" i="6" s="1"/>
  <c r="U56" i="2"/>
  <c r="C152" i="6" s="1"/>
  <c r="U58" i="2"/>
  <c r="C154" i="6" s="1"/>
  <c r="Q43" i="2"/>
  <c r="BS49" i="2"/>
  <c r="BS53" i="2"/>
  <c r="C533" i="6" s="1"/>
  <c r="BS60" i="2"/>
  <c r="C540" i="6" s="1"/>
  <c r="Q41" i="2"/>
  <c r="BS46" i="2"/>
  <c r="Q47" i="2"/>
  <c r="BS47" i="2"/>
  <c r="BS51" i="2"/>
  <c r="C531" i="6" s="1"/>
  <c r="Q42" i="2"/>
  <c r="BS48" i="2"/>
  <c r="BS52" i="2"/>
  <c r="C532" i="6" s="1"/>
  <c r="BS45" i="2"/>
  <c r="Q46" i="2"/>
  <c r="Q48" i="2"/>
  <c r="Q49" i="2"/>
  <c r="Q50" i="2"/>
  <c r="Q51" i="2"/>
  <c r="C115" i="6" s="1"/>
  <c r="Q52" i="2"/>
  <c r="C116" i="6" s="1"/>
  <c r="Q53" i="2"/>
  <c r="C117" i="6" s="1"/>
  <c r="Q54" i="2"/>
  <c r="C118" i="6" s="1"/>
  <c r="BS55" i="2"/>
  <c r="C535" i="6" s="1"/>
  <c r="BS56" i="2"/>
  <c r="C536" i="6" s="1"/>
  <c r="BS57" i="2"/>
  <c r="C537" i="6" s="1"/>
  <c r="BS58" i="2"/>
  <c r="C538" i="6" s="1"/>
  <c r="BS59" i="2"/>
  <c r="C539" i="6" s="1"/>
  <c r="Q37" i="2"/>
  <c r="Q38" i="2"/>
  <c r="Q39" i="2"/>
  <c r="BS39" i="2"/>
  <c r="BS40" i="2"/>
  <c r="BS41" i="2"/>
  <c r="BS42" i="2"/>
  <c r="BS43" i="2"/>
  <c r="Q44" i="2"/>
  <c r="BS36" i="2"/>
  <c r="BS37" i="2"/>
  <c r="BS38" i="2"/>
  <c r="Q45" i="2"/>
  <c r="M76" i="2"/>
  <c r="AG77" i="2"/>
  <c r="M84" i="2"/>
  <c r="AG85" i="2"/>
  <c r="G244" i="6" s="1"/>
  <c r="Y57" i="2"/>
  <c r="C185" i="6" s="1"/>
  <c r="AC61" i="2"/>
  <c r="C221" i="6" s="1"/>
  <c r="AK55" i="2"/>
  <c r="C279" i="6" s="1"/>
  <c r="AO56" i="2"/>
  <c r="C312" i="6" s="1"/>
  <c r="BK56" i="2"/>
  <c r="C440" i="6" s="1"/>
  <c r="BO57" i="2"/>
  <c r="C505" i="6" s="1"/>
  <c r="I44" i="2"/>
  <c r="C44" i="6" s="1"/>
  <c r="I45" i="2"/>
  <c r="C45" i="6" s="1"/>
  <c r="I46" i="2"/>
  <c r="C46" i="6" s="1"/>
  <c r="M126" i="2"/>
  <c r="K92" i="6" s="1"/>
  <c r="Y127" i="2"/>
  <c r="K189" i="6" s="1"/>
  <c r="AC126" i="2"/>
  <c r="K220" i="6" s="1"/>
  <c r="AG122" i="2"/>
  <c r="K248" i="6" s="1"/>
  <c r="AO127" i="2"/>
  <c r="K317" i="6" s="1"/>
  <c r="BK127" i="2"/>
  <c r="K445" i="6" s="1"/>
  <c r="BO126" i="2"/>
  <c r="I147" i="2"/>
  <c r="I155" i="2"/>
  <c r="O56" i="6" s="1"/>
  <c r="I158" i="2"/>
  <c r="O59" i="6" s="1"/>
  <c r="AK36" i="2"/>
  <c r="BW36" i="2"/>
  <c r="AO37" i="2"/>
  <c r="BK37" i="2"/>
  <c r="C421" i="6" s="1"/>
  <c r="CA37" i="2"/>
  <c r="CQ37" i="2"/>
  <c r="Y38" i="2"/>
  <c r="BO38" i="2"/>
  <c r="CE38" i="2"/>
  <c r="M39" i="2"/>
  <c r="AC39" i="2"/>
  <c r="CE39" i="2"/>
  <c r="M40" i="2"/>
  <c r="AC40" i="2"/>
  <c r="AW40" i="2"/>
  <c r="CI40" i="2"/>
  <c r="AK41" i="2"/>
  <c r="BB41" i="2"/>
  <c r="BW41" i="2"/>
  <c r="AO42" i="2"/>
  <c r="BK42" i="2"/>
  <c r="C426" i="6" s="1"/>
  <c r="CA42" i="2"/>
  <c r="CQ42" i="2"/>
  <c r="Y43" i="2"/>
  <c r="AO43" i="2"/>
  <c r="BK43" i="2"/>
  <c r="C427" i="6" s="1"/>
  <c r="CA43" i="2"/>
  <c r="CQ43" i="2"/>
  <c r="AO44" i="2"/>
  <c r="BK44" i="2"/>
  <c r="C428" i="6" s="1"/>
  <c r="CA44" i="2"/>
  <c r="CQ44" i="2"/>
  <c r="AO45" i="2"/>
  <c r="BK45" i="2"/>
  <c r="C429" i="6" s="1"/>
  <c r="CA45" i="2"/>
  <c r="CQ45" i="2"/>
  <c r="AO46" i="2"/>
  <c r="BK46" i="2"/>
  <c r="C430" i="6" s="1"/>
  <c r="CA46" i="2"/>
  <c r="CQ46" i="2"/>
  <c r="AK47" i="2"/>
  <c r="BB47" i="2"/>
  <c r="AO48" i="2"/>
  <c r="BK48" i="2"/>
  <c r="C432" i="6" s="1"/>
  <c r="CA48" i="2"/>
  <c r="C592" i="6" s="1"/>
  <c r="CQ48" i="2"/>
  <c r="Y49" i="2"/>
  <c r="BO49" i="2"/>
  <c r="CE49" i="2"/>
  <c r="C625" i="6" s="1"/>
  <c r="M50" i="2"/>
  <c r="AC50" i="2"/>
  <c r="AW50" i="2"/>
  <c r="CI50" i="2"/>
  <c r="C658" i="6" s="1"/>
  <c r="AG51" i="2"/>
  <c r="C243" i="6" s="1"/>
  <c r="AW51" i="2"/>
  <c r="C371" i="6" s="1"/>
  <c r="CI51" i="2"/>
  <c r="C659" i="6" s="1"/>
  <c r="AK52" i="2"/>
  <c r="C276" i="6" s="1"/>
  <c r="BB52" i="2"/>
  <c r="C404" i="6" s="1"/>
  <c r="AO53" i="2"/>
  <c r="C309" i="6" s="1"/>
  <c r="BK53" i="2"/>
  <c r="C437" i="6" s="1"/>
  <c r="CQ53" i="2"/>
  <c r="C725" i="6" s="1"/>
  <c r="Y54" i="2"/>
  <c r="C182" i="6" s="1"/>
  <c r="BO54" i="2"/>
  <c r="C502" i="6" s="1"/>
  <c r="CE54" i="2"/>
  <c r="C630" i="6" s="1"/>
  <c r="M55" i="2"/>
  <c r="AC55" i="2"/>
  <c r="C215" i="6" s="1"/>
  <c r="BO55" i="2"/>
  <c r="C503" i="6" s="1"/>
  <c r="M56" i="2"/>
  <c r="AC56" i="2"/>
  <c r="C216" i="6" s="1"/>
  <c r="AW56" i="2"/>
  <c r="C376" i="6" s="1"/>
  <c r="CI56" i="2"/>
  <c r="C664" i="6" s="1"/>
  <c r="AK57" i="2"/>
  <c r="C281" i="6" s="1"/>
  <c r="BB57" i="2"/>
  <c r="C409" i="6" s="1"/>
  <c r="AO58" i="2"/>
  <c r="C314" i="6" s="1"/>
  <c r="BK58" i="2"/>
  <c r="C442" i="6" s="1"/>
  <c r="CQ58" i="2"/>
  <c r="C730" i="6" s="1"/>
  <c r="Y59" i="2"/>
  <c r="C187" i="6" s="1"/>
  <c r="AO59" i="2"/>
  <c r="C315" i="6" s="1"/>
  <c r="BK59" i="2"/>
  <c r="C443" i="6" s="1"/>
  <c r="AO60" i="2"/>
  <c r="C316" i="6" s="1"/>
  <c r="BK60" i="2"/>
  <c r="C444" i="6" s="1"/>
  <c r="AG102" i="2"/>
  <c r="AW102" i="2"/>
  <c r="M103" i="2"/>
  <c r="AC103" i="2"/>
  <c r="BO103" i="2"/>
  <c r="Y104" i="2"/>
  <c r="AO104" i="2"/>
  <c r="BK104" i="2"/>
  <c r="K422" i="6" s="1"/>
  <c r="AK105" i="2"/>
  <c r="BB105" i="2"/>
  <c r="AG106" i="2"/>
  <c r="AW106" i="2"/>
  <c r="M107" i="2"/>
  <c r="AC107" i="2"/>
  <c r="BO107" i="2"/>
  <c r="Y108" i="2"/>
  <c r="AO108" i="2"/>
  <c r="BK108" i="2"/>
  <c r="K426" i="6" s="1"/>
  <c r="AK109" i="2"/>
  <c r="BB109" i="2"/>
  <c r="M110" i="2"/>
  <c r="AC110" i="2"/>
  <c r="BO110" i="2"/>
  <c r="Y111" i="2"/>
  <c r="AO111" i="2"/>
  <c r="BK111" i="2"/>
  <c r="K429" i="6" s="1"/>
  <c r="AK112" i="2"/>
  <c r="BB112" i="2"/>
  <c r="AG113" i="2"/>
  <c r="AW113" i="2"/>
  <c r="M114" i="2"/>
  <c r="AC114" i="2"/>
  <c r="BO114" i="2"/>
  <c r="Y115" i="2"/>
  <c r="AO115" i="2"/>
  <c r="BK115" i="2"/>
  <c r="K433" i="6" s="1"/>
  <c r="AK116" i="2"/>
  <c r="BB116" i="2"/>
  <c r="K402" i="6" s="1"/>
  <c r="AG117" i="2"/>
  <c r="K243" i="6" s="1"/>
  <c r="AW117" i="2"/>
  <c r="K371" i="6" s="1"/>
  <c r="Y118" i="2"/>
  <c r="K180" i="6" s="1"/>
  <c r="AO118" i="2"/>
  <c r="K308" i="6" s="1"/>
  <c r="BK118" i="2"/>
  <c r="K436" i="6" s="1"/>
  <c r="AK119" i="2"/>
  <c r="K277" i="6" s="1"/>
  <c r="BB119" i="2"/>
  <c r="K405" i="6" s="1"/>
  <c r="AG120" i="2"/>
  <c r="K246" i="6" s="1"/>
  <c r="AW120" i="2"/>
  <c r="K374" i="6" s="1"/>
  <c r="M121" i="2"/>
  <c r="K87" i="6" s="1"/>
  <c r="AC121" i="2"/>
  <c r="K215" i="6" s="1"/>
  <c r="BO121" i="2"/>
  <c r="K503" i="6" s="1"/>
  <c r="Y122" i="2"/>
  <c r="K184" i="6" s="1"/>
  <c r="AO122" i="2"/>
  <c r="K312" i="6" s="1"/>
  <c r="BK122" i="2"/>
  <c r="K440" i="6" s="1"/>
  <c r="AK123" i="2"/>
  <c r="K281" i="6" s="1"/>
  <c r="BB123" i="2"/>
  <c r="K409" i="6" s="1"/>
  <c r="AG124" i="2"/>
  <c r="K250" i="6" s="1"/>
  <c r="AW124" i="2"/>
  <c r="M125" i="2"/>
  <c r="K91" i="6" s="1"/>
  <c r="AC125" i="2"/>
  <c r="K219" i="6" s="1"/>
  <c r="BO125" i="2"/>
  <c r="AK126" i="2"/>
  <c r="K284" i="6" s="1"/>
  <c r="BB126" i="2"/>
  <c r="K412" i="6" s="1"/>
  <c r="I138" i="2"/>
  <c r="I142" i="2"/>
  <c r="I146" i="2"/>
  <c r="I148" i="2"/>
  <c r="I149" i="2"/>
  <c r="I152" i="2"/>
  <c r="O53" i="6" s="1"/>
  <c r="Y36" i="2"/>
  <c r="CE36" i="2"/>
  <c r="M37" i="2"/>
  <c r="AC37" i="2"/>
  <c r="AW37" i="2"/>
  <c r="CI37" i="2"/>
  <c r="AK38" i="2"/>
  <c r="BB38" i="2"/>
  <c r="BW38" i="2"/>
  <c r="AK39" i="2"/>
  <c r="BB39" i="2"/>
  <c r="BW39" i="2"/>
  <c r="AO40" i="2"/>
  <c r="BK40" i="2"/>
  <c r="C424" i="6" s="1"/>
  <c r="CA40" i="2"/>
  <c r="CQ40" i="2"/>
  <c r="Y41" i="2"/>
  <c r="BO41" i="2"/>
  <c r="CE41" i="2"/>
  <c r="M42" i="2"/>
  <c r="AC42" i="2"/>
  <c r="AW42" i="2"/>
  <c r="CI42" i="2"/>
  <c r="AG43" i="2"/>
  <c r="AW43" i="2"/>
  <c r="CI43" i="2"/>
  <c r="M44" i="2"/>
  <c r="AC44" i="2"/>
  <c r="AW44" i="2"/>
  <c r="CI44" i="2"/>
  <c r="M45" i="2"/>
  <c r="AC45" i="2"/>
  <c r="AW45" i="2"/>
  <c r="CI45" i="2"/>
  <c r="M46" i="2"/>
  <c r="AC46" i="2"/>
  <c r="AW46" i="2"/>
  <c r="CI46" i="2"/>
  <c r="M47" i="2"/>
  <c r="AC47" i="2"/>
  <c r="BO47" i="2"/>
  <c r="CE47" i="2"/>
  <c r="M48" i="2"/>
  <c r="AC48" i="2"/>
  <c r="AW48" i="2"/>
  <c r="CI48" i="2"/>
  <c r="AK49" i="2"/>
  <c r="BB49" i="2"/>
  <c r="AO50" i="2"/>
  <c r="C306" i="6" s="1"/>
  <c r="BK50" i="2"/>
  <c r="C434" i="6" s="1"/>
  <c r="CA50" i="2"/>
  <c r="C594" i="6" s="1"/>
  <c r="CQ50" i="2"/>
  <c r="C722" i="6" s="1"/>
  <c r="Y51" i="2"/>
  <c r="C179" i="6" s="1"/>
  <c r="AO51" i="2"/>
  <c r="C307" i="6" s="1"/>
  <c r="BK51" i="2"/>
  <c r="C435" i="6" s="1"/>
  <c r="CA51" i="2"/>
  <c r="C595" i="6" s="1"/>
  <c r="CQ51" i="2"/>
  <c r="C723" i="6" s="1"/>
  <c r="Y52" i="2"/>
  <c r="C180" i="6" s="1"/>
  <c r="BO52" i="2"/>
  <c r="C500" i="6" s="1"/>
  <c r="CE52" i="2"/>
  <c r="C628" i="6" s="1"/>
  <c r="M53" i="2"/>
  <c r="AC53" i="2"/>
  <c r="C213" i="6" s="1"/>
  <c r="AW53" i="2"/>
  <c r="C373" i="6" s="1"/>
  <c r="CI53" i="2"/>
  <c r="C661" i="6" s="1"/>
  <c r="AK54" i="2"/>
  <c r="C278" i="6" s="1"/>
  <c r="BB54" i="2"/>
  <c r="C406" i="6" s="1"/>
  <c r="BB55" i="2"/>
  <c r="C407" i="6" s="1"/>
  <c r="CQ56" i="2"/>
  <c r="C728" i="6" s="1"/>
  <c r="M58" i="2"/>
  <c r="AC58" i="2"/>
  <c r="C218" i="6" s="1"/>
  <c r="AW58" i="2"/>
  <c r="AW59" i="2"/>
  <c r="M60" i="2"/>
  <c r="AC60" i="2"/>
  <c r="C220" i="6" s="1"/>
  <c r="AW60" i="2"/>
  <c r="Y102" i="2"/>
  <c r="AO102" i="2"/>
  <c r="BK102" i="2"/>
  <c r="AK103" i="2"/>
  <c r="BB103" i="2"/>
  <c r="AG104" i="2"/>
  <c r="AW104" i="2"/>
  <c r="M105" i="2"/>
  <c r="AC105" i="2"/>
  <c r="BO105" i="2"/>
  <c r="Y106" i="2"/>
  <c r="AO106" i="2"/>
  <c r="BK106" i="2"/>
  <c r="K424" i="6" s="1"/>
  <c r="AK107" i="2"/>
  <c r="BB107" i="2"/>
  <c r="AG108" i="2"/>
  <c r="AW108" i="2"/>
  <c r="M109" i="2"/>
  <c r="AC109" i="2"/>
  <c r="BO109" i="2"/>
  <c r="AK110" i="2"/>
  <c r="BB110" i="2"/>
  <c r="AG111" i="2"/>
  <c r="AW111" i="2"/>
  <c r="M112" i="2"/>
  <c r="AC112" i="2"/>
  <c r="BO112" i="2"/>
  <c r="Y113" i="2"/>
  <c r="AO113" i="2"/>
  <c r="BK113" i="2"/>
  <c r="K431" i="6" s="1"/>
  <c r="AK114" i="2"/>
  <c r="BB114" i="2"/>
  <c r="AG115" i="2"/>
  <c r="AW115" i="2"/>
  <c r="M116" i="2"/>
  <c r="AC116" i="2"/>
  <c r="BO116" i="2"/>
  <c r="K498" i="6" s="1"/>
  <c r="Y117" i="2"/>
  <c r="K179" i="6" s="1"/>
  <c r="AO117" i="2"/>
  <c r="K307" i="6" s="1"/>
  <c r="BK117" i="2"/>
  <c r="K435" i="6" s="1"/>
  <c r="AG118" i="2"/>
  <c r="K244" i="6" s="1"/>
  <c r="AW118" i="2"/>
  <c r="K372" i="6" s="1"/>
  <c r="M119" i="2"/>
  <c r="K85" i="6" s="1"/>
  <c r="AC119" i="2"/>
  <c r="K213" i="6" s="1"/>
  <c r="BO119" i="2"/>
  <c r="K501" i="6" s="1"/>
  <c r="Y120" i="2"/>
  <c r="K182" i="6" s="1"/>
  <c r="AO120" i="2"/>
  <c r="K310" i="6" s="1"/>
  <c r="BK120" i="2"/>
  <c r="K438" i="6" s="1"/>
  <c r="AK121" i="2"/>
  <c r="K279" i="6" s="1"/>
  <c r="BB121" i="2"/>
  <c r="K407" i="6" s="1"/>
  <c r="AW122" i="2"/>
  <c r="K376" i="6" s="1"/>
  <c r="M123" i="2"/>
  <c r="K89" i="6" s="1"/>
  <c r="AC123" i="2"/>
  <c r="K217" i="6" s="1"/>
  <c r="BO123" i="2"/>
  <c r="K505" i="6" s="1"/>
  <c r="Y124" i="2"/>
  <c r="K186" i="6" s="1"/>
  <c r="AO124" i="2"/>
  <c r="K314" i="6" s="1"/>
  <c r="BK124" i="2"/>
  <c r="K442" i="6" s="1"/>
  <c r="AK125" i="2"/>
  <c r="K283" i="6" s="1"/>
  <c r="BB125" i="2"/>
  <c r="K411" i="6" s="1"/>
  <c r="I136" i="2"/>
  <c r="I140" i="2"/>
  <c r="I144" i="2"/>
  <c r="I151" i="2"/>
  <c r="O52" i="6" s="1"/>
  <c r="I154" i="2"/>
  <c r="O55" i="6" s="1"/>
  <c r="I157" i="2"/>
  <c r="O58" i="6" s="1"/>
  <c r="I59" i="2"/>
  <c r="C59" i="6" s="1"/>
  <c r="I36" i="2"/>
  <c r="I39" i="2"/>
  <c r="C39" i="6" s="1"/>
  <c r="I52" i="2"/>
  <c r="C52" i="6" s="1"/>
  <c r="I53" i="2"/>
  <c r="C53" i="6" s="1"/>
  <c r="I54" i="2"/>
  <c r="C54" i="6" s="1"/>
  <c r="I55" i="2"/>
  <c r="C55" i="6" s="1"/>
  <c r="CA70" i="2"/>
  <c r="Y71" i="2"/>
  <c r="U74" i="2"/>
  <c r="CA74" i="2"/>
  <c r="Y75" i="2"/>
  <c r="U78" i="2"/>
  <c r="CA78" i="2"/>
  <c r="Y79" i="2"/>
  <c r="U82" i="2"/>
  <c r="CA82" i="2"/>
  <c r="K593" i="6" s="1"/>
  <c r="Y83" i="2"/>
  <c r="G372" i="6"/>
  <c r="U86" i="2"/>
  <c r="G149" i="6" s="1"/>
  <c r="Y87" i="2"/>
  <c r="G182" i="6" s="1"/>
  <c r="G376" i="6"/>
  <c r="U90" i="2"/>
  <c r="G153" i="6" s="1"/>
  <c r="Y91" i="2"/>
  <c r="G186" i="6" s="1"/>
  <c r="Y158" i="2"/>
  <c r="O187" i="6" s="1"/>
  <c r="AG157" i="2"/>
  <c r="O250" i="6" s="1"/>
  <c r="AO158" i="2"/>
  <c r="O315" i="6" s="1"/>
  <c r="I37" i="2"/>
  <c r="C37" i="6" s="1"/>
  <c r="I38" i="2"/>
  <c r="C38" i="6" s="1"/>
  <c r="I48" i="2"/>
  <c r="C48" i="6" s="1"/>
  <c r="I49" i="2"/>
  <c r="C49" i="6" s="1"/>
  <c r="I50" i="2"/>
  <c r="C50" i="6" s="1"/>
  <c r="I51" i="2"/>
  <c r="C51" i="6" s="1"/>
  <c r="BB70" i="2"/>
  <c r="CQ70" i="2"/>
  <c r="G422" i="6"/>
  <c r="AC72" i="2"/>
  <c r="CI72" i="2"/>
  <c r="CQ74" i="2"/>
  <c r="G426" i="6"/>
  <c r="AC76" i="2"/>
  <c r="CI76" i="2"/>
  <c r="BB78" i="2"/>
  <c r="CQ78" i="2"/>
  <c r="G430" i="6"/>
  <c r="AC80" i="2"/>
  <c r="CI80" i="2"/>
  <c r="BB82" i="2"/>
  <c r="CQ82" i="2"/>
  <c r="G434" i="6"/>
  <c r="AC84" i="2"/>
  <c r="G211" i="6" s="1"/>
  <c r="CI84" i="2"/>
  <c r="K659" i="6" s="1"/>
  <c r="BB86" i="2"/>
  <c r="G405" i="6" s="1"/>
  <c r="CQ86" i="2"/>
  <c r="K725" i="6" s="1"/>
  <c r="G438" i="6"/>
  <c r="AC88" i="2"/>
  <c r="G215" i="6" s="1"/>
  <c r="CI88" i="2"/>
  <c r="K663" i="6" s="1"/>
  <c r="BB90" i="2"/>
  <c r="G409" i="6" s="1"/>
  <c r="CQ90" i="2"/>
  <c r="K729" i="6" s="1"/>
  <c r="G442" i="6"/>
  <c r="I40" i="2"/>
  <c r="C40" i="6" s="1"/>
  <c r="I41" i="2"/>
  <c r="C41" i="6" s="1"/>
  <c r="I42" i="2"/>
  <c r="C42" i="6" s="1"/>
  <c r="I43" i="2"/>
  <c r="C43" i="6" s="1"/>
  <c r="I56" i="2"/>
  <c r="C56" i="6" s="1"/>
  <c r="I57" i="2"/>
  <c r="C57" i="6" s="1"/>
  <c r="I58" i="2"/>
  <c r="C58" i="6" s="1"/>
  <c r="Q69" i="2"/>
  <c r="BS69" i="2"/>
  <c r="AK70" i="2"/>
  <c r="AO71" i="2"/>
  <c r="Q73" i="2"/>
  <c r="BS73" i="2"/>
  <c r="AK74" i="2"/>
  <c r="AO75" i="2"/>
  <c r="Q77" i="2"/>
  <c r="BS77" i="2"/>
  <c r="AK78" i="2"/>
  <c r="AO79" i="2"/>
  <c r="Q81" i="2"/>
  <c r="BS81" i="2"/>
  <c r="BR81" i="2" s="1"/>
  <c r="AK82" i="2"/>
  <c r="AO83" i="2"/>
  <c r="G306" i="6" s="1"/>
  <c r="G499" i="6"/>
  <c r="Q85" i="2"/>
  <c r="G116" i="6" s="1"/>
  <c r="BS85" i="2"/>
  <c r="G532" i="6" s="1"/>
  <c r="AK86" i="2"/>
  <c r="G277" i="6" s="1"/>
  <c r="AO87" i="2"/>
  <c r="G310" i="6" s="1"/>
  <c r="G503" i="6"/>
  <c r="BS89" i="2"/>
  <c r="G536" i="6" s="1"/>
  <c r="AK90" i="2"/>
  <c r="G281" i="6" s="1"/>
  <c r="AO91" i="2"/>
  <c r="G314" i="6" s="1"/>
  <c r="I124" i="2"/>
  <c r="K58" i="6" s="1"/>
  <c r="AG147" i="2"/>
  <c r="Y148" i="2"/>
  <c r="AW149" i="2"/>
  <c r="AG151" i="2"/>
  <c r="O244" i="6" s="1"/>
  <c r="Y152" i="2"/>
  <c r="O181" i="6" s="1"/>
  <c r="AW153" i="2"/>
  <c r="O374" i="6" s="1"/>
  <c r="AG155" i="2"/>
  <c r="O248" i="6" s="1"/>
  <c r="Y156" i="2"/>
  <c r="O185" i="6" s="1"/>
  <c r="AW157" i="2"/>
  <c r="Y160" i="2"/>
  <c r="O189" i="6" s="1"/>
  <c r="Q147" i="2"/>
  <c r="AO150" i="2"/>
  <c r="O307" i="6" s="1"/>
  <c r="Q151" i="2"/>
  <c r="O116" i="6" s="1"/>
  <c r="BK152" i="2"/>
  <c r="O437" i="6" s="1"/>
  <c r="AO154" i="2"/>
  <c r="O311" i="6" s="1"/>
  <c r="BK156" i="2"/>
  <c r="O441" i="6" s="1"/>
  <c r="AG149" i="2"/>
  <c r="O242" i="6" s="1"/>
  <c r="Y150" i="2"/>
  <c r="O179" i="6" s="1"/>
  <c r="AW151" i="2"/>
  <c r="O372" i="6" s="1"/>
  <c r="AG153" i="2"/>
  <c r="O246" i="6" s="1"/>
  <c r="Y154" i="2"/>
  <c r="O183" i="6" s="1"/>
  <c r="AW155" i="2"/>
  <c r="O376" i="6" s="1"/>
  <c r="AW159" i="2"/>
  <c r="U93" i="2"/>
  <c r="G156" i="6" s="1"/>
  <c r="Y94" i="2"/>
  <c r="G189" i="6" s="1"/>
  <c r="AG92" i="2"/>
  <c r="G251" i="6" s="1"/>
  <c r="AK93" i="2"/>
  <c r="G284" i="6" s="1"/>
  <c r="AO94" i="2"/>
  <c r="G317" i="6" s="1"/>
  <c r="BB93" i="2"/>
  <c r="G412" i="6" s="1"/>
  <c r="G445" i="6"/>
  <c r="BS92" i="2"/>
  <c r="G539" i="6" s="1"/>
  <c r="M69" i="2"/>
  <c r="AC69" i="2"/>
  <c r="CI69" i="2"/>
  <c r="Q70" i="2"/>
  <c r="AG70" i="2"/>
  <c r="BS70" i="2"/>
  <c r="U71" i="2"/>
  <c r="AK71" i="2"/>
  <c r="BB71" i="2"/>
  <c r="CA71" i="2"/>
  <c r="CQ71" i="2"/>
  <c r="Y72" i="2"/>
  <c r="AO72" i="2"/>
  <c r="G423" i="6"/>
  <c r="M73" i="2"/>
  <c r="AC73" i="2"/>
  <c r="CI73" i="2"/>
  <c r="Q74" i="2"/>
  <c r="AG74" i="2"/>
  <c r="U75" i="2"/>
  <c r="AK75" i="2"/>
  <c r="BB75" i="2"/>
  <c r="CA75" i="2"/>
  <c r="CQ75" i="2"/>
  <c r="Y76" i="2"/>
  <c r="AO76" i="2"/>
  <c r="G427" i="6"/>
  <c r="M77" i="2"/>
  <c r="AC77" i="2"/>
  <c r="CI77" i="2"/>
  <c r="Q78" i="2"/>
  <c r="AG78" i="2"/>
  <c r="BS78" i="2"/>
  <c r="U79" i="2"/>
  <c r="AK79" i="2"/>
  <c r="BB79" i="2"/>
  <c r="CA79" i="2"/>
  <c r="CQ79" i="2"/>
  <c r="Y80" i="2"/>
  <c r="AO80" i="2"/>
  <c r="G431" i="6"/>
  <c r="M81" i="2"/>
  <c r="AC81" i="2"/>
  <c r="CI81" i="2"/>
  <c r="Q82" i="2"/>
  <c r="AG82" i="2"/>
  <c r="BS82" i="2"/>
  <c r="U83" i="2"/>
  <c r="G146" i="6" s="1"/>
  <c r="AK83" i="2"/>
  <c r="BB83" i="2"/>
  <c r="G402" i="6" s="1"/>
  <c r="CA83" i="2"/>
  <c r="K594" i="6" s="1"/>
  <c r="CQ83" i="2"/>
  <c r="K722" i="6" s="1"/>
  <c r="Y84" i="2"/>
  <c r="G179" i="6" s="1"/>
  <c r="AO84" i="2"/>
  <c r="G307" i="6" s="1"/>
  <c r="G435" i="6"/>
  <c r="M85" i="2"/>
  <c r="G84" i="6" s="1"/>
  <c r="AC85" i="2"/>
  <c r="G212" i="6" s="1"/>
  <c r="G500" i="6"/>
  <c r="CI85" i="2"/>
  <c r="K660" i="6" s="1"/>
  <c r="Q86" i="2"/>
  <c r="G117" i="6" s="1"/>
  <c r="AG86" i="2"/>
  <c r="G245" i="6" s="1"/>
  <c r="G373" i="6"/>
  <c r="BS86" i="2"/>
  <c r="G533" i="6" s="1"/>
  <c r="U87" i="2"/>
  <c r="G150" i="6" s="1"/>
  <c r="AK87" i="2"/>
  <c r="G278" i="6" s="1"/>
  <c r="BB87" i="2"/>
  <c r="G406" i="6" s="1"/>
  <c r="CQ87" i="2"/>
  <c r="K726" i="6" s="1"/>
  <c r="Y88" i="2"/>
  <c r="G183" i="6" s="1"/>
  <c r="AO88" i="2"/>
  <c r="G311" i="6" s="1"/>
  <c r="G439" i="6"/>
  <c r="M89" i="2"/>
  <c r="G88" i="6" s="1"/>
  <c r="AC89" i="2"/>
  <c r="G216" i="6" s="1"/>
  <c r="G504" i="6"/>
  <c r="AG90" i="2"/>
  <c r="G249" i="6" s="1"/>
  <c r="G377" i="6"/>
  <c r="BS90" i="2"/>
  <c r="G537" i="6" s="1"/>
  <c r="U91" i="2"/>
  <c r="G154" i="6" s="1"/>
  <c r="AK91" i="2"/>
  <c r="G282" i="6" s="1"/>
  <c r="BB91" i="2"/>
  <c r="G410" i="6" s="1"/>
  <c r="CQ91" i="2"/>
  <c r="K730" i="6" s="1"/>
  <c r="Y92" i="2"/>
  <c r="G187" i="6" s="1"/>
  <c r="AO92" i="2"/>
  <c r="G315" i="6" s="1"/>
  <c r="G443" i="6"/>
  <c r="M93" i="2"/>
  <c r="G92" i="6" s="1"/>
  <c r="AC93" i="2"/>
  <c r="G220" i="6" s="1"/>
  <c r="BS94" i="2"/>
  <c r="G541" i="6" s="1"/>
  <c r="I104" i="2"/>
  <c r="I112" i="2"/>
  <c r="I120" i="2"/>
  <c r="K54" i="6" s="1"/>
  <c r="Y69" i="2"/>
  <c r="AO69" i="2"/>
  <c r="M70" i="2"/>
  <c r="AC70" i="2"/>
  <c r="CI70" i="2"/>
  <c r="Q71" i="2"/>
  <c r="AG71" i="2"/>
  <c r="BS71" i="2"/>
  <c r="U72" i="2"/>
  <c r="AK72" i="2"/>
  <c r="BB72" i="2"/>
  <c r="CA72" i="2"/>
  <c r="CQ72" i="2"/>
  <c r="Y73" i="2"/>
  <c r="AO73" i="2"/>
  <c r="G424" i="6"/>
  <c r="M74" i="2"/>
  <c r="AC74" i="2"/>
  <c r="CI74" i="2"/>
  <c r="Q75" i="2"/>
  <c r="AG75" i="2"/>
  <c r="BS75" i="2"/>
  <c r="U76" i="2"/>
  <c r="AK76" i="2"/>
  <c r="BB76" i="2"/>
  <c r="CA76" i="2"/>
  <c r="CQ76" i="2"/>
  <c r="Y77" i="2"/>
  <c r="AO77" i="2"/>
  <c r="G428" i="6"/>
  <c r="M78" i="2"/>
  <c r="AC78" i="2"/>
  <c r="CI78" i="2"/>
  <c r="Q79" i="2"/>
  <c r="AG79" i="2"/>
  <c r="BS79" i="2"/>
  <c r="U80" i="2"/>
  <c r="AK80" i="2"/>
  <c r="BB80" i="2"/>
  <c r="CA80" i="2"/>
  <c r="CQ80" i="2"/>
  <c r="Y81" i="2"/>
  <c r="AO81" i="2"/>
  <c r="G432" i="6"/>
  <c r="M82" i="2"/>
  <c r="AC82" i="2"/>
  <c r="CI82" i="2"/>
  <c r="K657" i="6" s="1"/>
  <c r="Q83" i="2"/>
  <c r="AG83" i="2"/>
  <c r="G242" i="6" s="1"/>
  <c r="BS83" i="2"/>
  <c r="U84" i="2"/>
  <c r="G147" i="6" s="1"/>
  <c r="AK84" i="2"/>
  <c r="G275" i="6" s="1"/>
  <c r="BB84" i="2"/>
  <c r="G403" i="6" s="1"/>
  <c r="CA84" i="2"/>
  <c r="K595" i="6" s="1"/>
  <c r="CQ84" i="2"/>
  <c r="K723" i="6" s="1"/>
  <c r="Y85" i="2"/>
  <c r="G180" i="6" s="1"/>
  <c r="AO85" i="2"/>
  <c r="G308" i="6" s="1"/>
  <c r="G436" i="6"/>
  <c r="M86" i="2"/>
  <c r="G85" i="6" s="1"/>
  <c r="AC86" i="2"/>
  <c r="G213" i="6" s="1"/>
  <c r="G501" i="6"/>
  <c r="CI86" i="2"/>
  <c r="K661" i="6" s="1"/>
  <c r="Q87" i="2"/>
  <c r="G118" i="6" s="1"/>
  <c r="AG87" i="2"/>
  <c r="G246" i="6" s="1"/>
  <c r="G374" i="6"/>
  <c r="BS87" i="2"/>
  <c r="G534" i="6" s="1"/>
  <c r="U88" i="2"/>
  <c r="G151" i="6" s="1"/>
  <c r="AK88" i="2"/>
  <c r="G279" i="6" s="1"/>
  <c r="BB88" i="2"/>
  <c r="G407" i="6" s="1"/>
  <c r="CQ88" i="2"/>
  <c r="K727" i="6" s="1"/>
  <c r="Y89" i="2"/>
  <c r="G184" i="6" s="1"/>
  <c r="AO89" i="2"/>
  <c r="G312" i="6" s="1"/>
  <c r="G440" i="6"/>
  <c r="M90" i="2"/>
  <c r="G89" i="6" s="1"/>
  <c r="AC90" i="2"/>
  <c r="G217" i="6" s="1"/>
  <c r="G505" i="6"/>
  <c r="AG91" i="2"/>
  <c r="G250" i="6" s="1"/>
  <c r="BS91" i="2"/>
  <c r="G538" i="6" s="1"/>
  <c r="U92" i="2"/>
  <c r="G155" i="6" s="1"/>
  <c r="AK92" i="2"/>
  <c r="G283" i="6" s="1"/>
  <c r="BB92" i="2"/>
  <c r="G411" i="6" s="1"/>
  <c r="Y93" i="2"/>
  <c r="G188" i="6" s="1"/>
  <c r="AO93" i="2"/>
  <c r="G316" i="6" s="1"/>
  <c r="G444" i="6"/>
  <c r="AC94" i="2"/>
  <c r="G221" i="6" s="1"/>
  <c r="I106" i="2"/>
  <c r="I114" i="2"/>
  <c r="I122" i="2"/>
  <c r="K56" i="6" s="1"/>
  <c r="U69" i="2"/>
  <c r="AK69" i="2"/>
  <c r="CA69" i="2"/>
  <c r="CQ69" i="2"/>
  <c r="Y70" i="2"/>
  <c r="AO70" i="2"/>
  <c r="G421" i="6"/>
  <c r="M71" i="2"/>
  <c r="AC71" i="2"/>
  <c r="CI71" i="2"/>
  <c r="Q72" i="2"/>
  <c r="AG72" i="2"/>
  <c r="BS72" i="2"/>
  <c r="U73" i="2"/>
  <c r="AK73" i="2"/>
  <c r="BB73" i="2"/>
  <c r="CA73" i="2"/>
  <c r="CQ73" i="2"/>
  <c r="Y74" i="2"/>
  <c r="AO74" i="2"/>
  <c r="G425" i="6"/>
  <c r="M75" i="2"/>
  <c r="AC75" i="2"/>
  <c r="CI75" i="2"/>
  <c r="Q76" i="2"/>
  <c r="AG76" i="2"/>
  <c r="BS76" i="2"/>
  <c r="U77" i="2"/>
  <c r="AK77" i="2"/>
  <c r="BB77" i="2"/>
  <c r="CA77" i="2"/>
  <c r="CQ77" i="2"/>
  <c r="Y78" i="2"/>
  <c r="AO78" i="2"/>
  <c r="G429" i="6"/>
  <c r="M79" i="2"/>
  <c r="AC79" i="2"/>
  <c r="CI79" i="2"/>
  <c r="Q80" i="2"/>
  <c r="AG80" i="2"/>
  <c r="BS80" i="2"/>
  <c r="U81" i="2"/>
  <c r="AK81" i="2"/>
  <c r="BB81" i="2"/>
  <c r="CA81" i="2"/>
  <c r="K592" i="6" s="1"/>
  <c r="CQ81" i="2"/>
  <c r="Y82" i="2"/>
  <c r="AO82" i="2"/>
  <c r="G433" i="6"/>
  <c r="M83" i="2"/>
  <c r="AC83" i="2"/>
  <c r="G498" i="6"/>
  <c r="CI83" i="2"/>
  <c r="K658" i="6" s="1"/>
  <c r="Q84" i="2"/>
  <c r="G115" i="6" s="1"/>
  <c r="AG84" i="2"/>
  <c r="G243" i="6" s="1"/>
  <c r="G371" i="6"/>
  <c r="BS84" i="2"/>
  <c r="G531" i="6" s="1"/>
  <c r="U85" i="2"/>
  <c r="G148" i="6" s="1"/>
  <c r="AK85" i="2"/>
  <c r="G276" i="6" s="1"/>
  <c r="BB85" i="2"/>
  <c r="G404" i="6" s="1"/>
  <c r="CA85" i="2"/>
  <c r="K596" i="6" s="1"/>
  <c r="CQ85" i="2"/>
  <c r="K724" i="6" s="1"/>
  <c r="Y86" i="2"/>
  <c r="G181" i="6" s="1"/>
  <c r="AO86" i="2"/>
  <c r="G309" i="6" s="1"/>
  <c r="G437" i="6"/>
  <c r="M87" i="2"/>
  <c r="G86" i="6" s="1"/>
  <c r="AC87" i="2"/>
  <c r="G214" i="6" s="1"/>
  <c r="G502" i="6"/>
  <c r="CI87" i="2"/>
  <c r="K662" i="6" s="1"/>
  <c r="AG88" i="2"/>
  <c r="G247" i="6" s="1"/>
  <c r="G375" i="6"/>
  <c r="BS88" i="2"/>
  <c r="G535" i="6" s="1"/>
  <c r="U89" i="2"/>
  <c r="G152" i="6" s="1"/>
  <c r="AK89" i="2"/>
  <c r="G280" i="6" s="1"/>
  <c r="BB89" i="2"/>
  <c r="G408" i="6" s="1"/>
  <c r="CQ89" i="2"/>
  <c r="K728" i="6" s="1"/>
  <c r="Y90" i="2"/>
  <c r="G185" i="6" s="1"/>
  <c r="AO90" i="2"/>
  <c r="G313" i="6" s="1"/>
  <c r="G441" i="6"/>
  <c r="M91" i="2"/>
  <c r="G90" i="6" s="1"/>
  <c r="AC91" i="2"/>
  <c r="G218" i="6" s="1"/>
  <c r="G506" i="6"/>
  <c r="I108" i="2"/>
  <c r="I116" i="2"/>
  <c r="U159" i="2"/>
  <c r="O156" i="6" s="1"/>
  <c r="AC160" i="2"/>
  <c r="O221" i="6" s="1"/>
  <c r="AK159" i="2"/>
  <c r="O284" i="6" s="1"/>
  <c r="BB159" i="2"/>
  <c r="O412" i="6" s="1"/>
  <c r="M135" i="2"/>
  <c r="AC135" i="2"/>
  <c r="BO135" i="2"/>
  <c r="U136" i="2"/>
  <c r="AK136" i="2"/>
  <c r="BB136" i="2"/>
  <c r="M137" i="2"/>
  <c r="AC137" i="2"/>
  <c r="BO137" i="2"/>
  <c r="U138" i="2"/>
  <c r="AK138" i="2"/>
  <c r="BB138" i="2"/>
  <c r="M139" i="2"/>
  <c r="AC139" i="2"/>
  <c r="BO139" i="2"/>
  <c r="U140" i="2"/>
  <c r="AK140" i="2"/>
  <c r="BB140" i="2"/>
  <c r="M141" i="2"/>
  <c r="AC141" i="2"/>
  <c r="BO141" i="2"/>
  <c r="U142" i="2"/>
  <c r="AK142" i="2"/>
  <c r="BB142" i="2"/>
  <c r="M143" i="2"/>
  <c r="AC143" i="2"/>
  <c r="BO143" i="2"/>
  <c r="U144" i="2"/>
  <c r="AK144" i="2"/>
  <c r="BB144" i="2"/>
  <c r="M145" i="2"/>
  <c r="AC145" i="2"/>
  <c r="BO145" i="2"/>
  <c r="U146" i="2"/>
  <c r="AK146" i="2"/>
  <c r="BB146" i="2"/>
  <c r="M147" i="2"/>
  <c r="AC147" i="2"/>
  <c r="BO147" i="2"/>
  <c r="U148" i="2"/>
  <c r="AK148" i="2"/>
  <c r="BB148" i="2"/>
  <c r="M149" i="2"/>
  <c r="AC149" i="2"/>
  <c r="BO149" i="2"/>
  <c r="O498" i="6" s="1"/>
  <c r="U150" i="2"/>
  <c r="O147" i="6" s="1"/>
  <c r="AK150" i="2"/>
  <c r="O275" i="6" s="1"/>
  <c r="BB150" i="2"/>
  <c r="O403" i="6" s="1"/>
  <c r="M151" i="2"/>
  <c r="O84" i="6" s="1"/>
  <c r="AC151" i="2"/>
  <c r="O212" i="6" s="1"/>
  <c r="BO151" i="2"/>
  <c r="O500" i="6" s="1"/>
  <c r="U152" i="2"/>
  <c r="O149" i="6" s="1"/>
  <c r="AK152" i="2"/>
  <c r="O277" i="6" s="1"/>
  <c r="BB152" i="2"/>
  <c r="O405" i="6" s="1"/>
  <c r="M153" i="2"/>
  <c r="O86" i="6" s="1"/>
  <c r="AC153" i="2"/>
  <c r="O214" i="6" s="1"/>
  <c r="BO153" i="2"/>
  <c r="O502" i="6" s="1"/>
  <c r="U154" i="2"/>
  <c r="O151" i="6" s="1"/>
  <c r="AK154" i="2"/>
  <c r="O279" i="6" s="1"/>
  <c r="BB154" i="2"/>
  <c r="O407" i="6" s="1"/>
  <c r="M155" i="2"/>
  <c r="O88" i="6" s="1"/>
  <c r="AC155" i="2"/>
  <c r="O216" i="6" s="1"/>
  <c r="BO155" i="2"/>
  <c r="O504" i="6" s="1"/>
  <c r="U156" i="2"/>
  <c r="O153" i="6" s="1"/>
  <c r="AK156" i="2"/>
  <c r="O281" i="6" s="1"/>
  <c r="BB156" i="2"/>
  <c r="O409" i="6" s="1"/>
  <c r="M157" i="2"/>
  <c r="O90" i="6" s="1"/>
  <c r="AC157" i="2"/>
  <c r="O218" i="6" s="1"/>
  <c r="BO157" i="2"/>
  <c r="O506" i="6" s="1"/>
  <c r="U158" i="2"/>
  <c r="O155" i="6" s="1"/>
  <c r="AK158" i="2"/>
  <c r="O283" i="6" s="1"/>
  <c r="BB158" i="2"/>
  <c r="O411" i="6" s="1"/>
  <c r="M159" i="2"/>
  <c r="O92" i="6" s="1"/>
  <c r="AC159" i="2"/>
  <c r="O220" i="6" s="1"/>
  <c r="BO159" i="2"/>
  <c r="AK160" i="2"/>
  <c r="O285" i="6" s="1"/>
  <c r="BW69" i="2"/>
  <c r="BW70" i="2"/>
  <c r="BW71" i="2"/>
  <c r="BW72" i="2"/>
  <c r="BW73" i="2"/>
  <c r="BW74" i="2"/>
  <c r="K553" i="6" s="1"/>
  <c r="I103" i="2"/>
  <c r="I105" i="2"/>
  <c r="I107" i="2"/>
  <c r="I109" i="2"/>
  <c r="I111" i="2"/>
  <c r="I113" i="2"/>
  <c r="I115" i="2"/>
  <c r="I117" i="2"/>
  <c r="K51" i="6" s="1"/>
  <c r="I119" i="2"/>
  <c r="K53" i="6" s="1"/>
  <c r="I121" i="2"/>
  <c r="K55" i="6" s="1"/>
  <c r="I123" i="2"/>
  <c r="K57" i="6" s="1"/>
  <c r="I125" i="2"/>
  <c r="K59" i="6" s="1"/>
  <c r="Y135" i="2"/>
  <c r="AO135" i="2"/>
  <c r="BK135" i="2"/>
  <c r="Q136" i="2"/>
  <c r="AG136" i="2"/>
  <c r="AW136" i="2"/>
  <c r="Y137" i="2"/>
  <c r="AO137" i="2"/>
  <c r="BK137" i="2"/>
  <c r="O422" i="6" s="1"/>
  <c r="Q138" i="2"/>
  <c r="AG138" i="2"/>
  <c r="AW138" i="2"/>
  <c r="Y139" i="2"/>
  <c r="AO139" i="2"/>
  <c r="BK139" i="2"/>
  <c r="O424" i="6" s="1"/>
  <c r="Q140" i="2"/>
  <c r="AG140" i="2"/>
  <c r="AW140" i="2"/>
  <c r="Y141" i="2"/>
  <c r="AO141" i="2"/>
  <c r="BK141" i="2"/>
  <c r="O426" i="6" s="1"/>
  <c r="Q142" i="2"/>
  <c r="AG142" i="2"/>
  <c r="AW142" i="2"/>
  <c r="Y143" i="2"/>
  <c r="AO143" i="2"/>
  <c r="BK143" i="2"/>
  <c r="O428" i="6" s="1"/>
  <c r="Q144" i="2"/>
  <c r="AG144" i="2"/>
  <c r="AW144" i="2"/>
  <c r="Y145" i="2"/>
  <c r="AO145" i="2"/>
  <c r="BK145" i="2"/>
  <c r="O430" i="6" s="1"/>
  <c r="Q146" i="2"/>
  <c r="AG146" i="2"/>
  <c r="AW146" i="2"/>
  <c r="Y147" i="2"/>
  <c r="AO147" i="2"/>
  <c r="BK147" i="2"/>
  <c r="O432" i="6" s="1"/>
  <c r="Q148" i="2"/>
  <c r="AG148" i="2"/>
  <c r="AW148" i="2"/>
  <c r="Y149" i="2"/>
  <c r="AO149" i="2"/>
  <c r="O306" i="6" s="1"/>
  <c r="BK149" i="2"/>
  <c r="O434" i="6" s="1"/>
  <c r="Q150" i="2"/>
  <c r="O115" i="6" s="1"/>
  <c r="AG150" i="2"/>
  <c r="O243" i="6" s="1"/>
  <c r="AW150" i="2"/>
  <c r="O371" i="6" s="1"/>
  <c r="Y151" i="2"/>
  <c r="O180" i="6" s="1"/>
  <c r="AO151" i="2"/>
  <c r="O308" i="6" s="1"/>
  <c r="BK151" i="2"/>
  <c r="O436" i="6" s="1"/>
  <c r="Q152" i="2"/>
  <c r="O117" i="6" s="1"/>
  <c r="AG152" i="2"/>
  <c r="O245" i="6" s="1"/>
  <c r="AW152" i="2"/>
  <c r="O373" i="6" s="1"/>
  <c r="Y153" i="2"/>
  <c r="O182" i="6" s="1"/>
  <c r="AO153" i="2"/>
  <c r="O310" i="6" s="1"/>
  <c r="BK153" i="2"/>
  <c r="O438" i="6" s="1"/>
  <c r="AG154" i="2"/>
  <c r="O247" i="6" s="1"/>
  <c r="AW154" i="2"/>
  <c r="O375" i="6" s="1"/>
  <c r="Y155" i="2"/>
  <c r="O184" i="6" s="1"/>
  <c r="AO155" i="2"/>
  <c r="O312" i="6" s="1"/>
  <c r="BK155" i="2"/>
  <c r="O440" i="6" s="1"/>
  <c r="AG156" i="2"/>
  <c r="O249" i="6" s="1"/>
  <c r="AW156" i="2"/>
  <c r="O377" i="6" s="1"/>
  <c r="Y157" i="2"/>
  <c r="O186" i="6" s="1"/>
  <c r="AO157" i="2"/>
  <c r="O314" i="6" s="1"/>
  <c r="BK157" i="2"/>
  <c r="O442" i="6" s="1"/>
  <c r="AG158" i="2"/>
  <c r="O251" i="6" s="1"/>
  <c r="AW158" i="2"/>
  <c r="Y159" i="2"/>
  <c r="O188" i="6" s="1"/>
  <c r="AO159" i="2"/>
  <c r="O316" i="6" s="1"/>
  <c r="BK159" i="2"/>
  <c r="O444" i="6" s="1"/>
  <c r="U135" i="2"/>
  <c r="AK135" i="2"/>
  <c r="BB135" i="2"/>
  <c r="M136" i="2"/>
  <c r="AC136" i="2"/>
  <c r="BO136" i="2"/>
  <c r="U137" i="2"/>
  <c r="AK137" i="2"/>
  <c r="BB137" i="2"/>
  <c r="M138" i="2"/>
  <c r="AC138" i="2"/>
  <c r="BO138" i="2"/>
  <c r="U139" i="2"/>
  <c r="AK139" i="2"/>
  <c r="BB139" i="2"/>
  <c r="M140" i="2"/>
  <c r="AC140" i="2"/>
  <c r="BO140" i="2"/>
  <c r="U141" i="2"/>
  <c r="AK141" i="2"/>
  <c r="BB141" i="2"/>
  <c r="M142" i="2"/>
  <c r="AC142" i="2"/>
  <c r="BO142" i="2"/>
  <c r="U143" i="2"/>
  <c r="AK143" i="2"/>
  <c r="BB143" i="2"/>
  <c r="M144" i="2"/>
  <c r="AC144" i="2"/>
  <c r="BO144" i="2"/>
  <c r="U145" i="2"/>
  <c r="AK145" i="2"/>
  <c r="BB145" i="2"/>
  <c r="M146" i="2"/>
  <c r="AC146" i="2"/>
  <c r="BO146" i="2"/>
  <c r="U147" i="2"/>
  <c r="AK147" i="2"/>
  <c r="BB147" i="2"/>
  <c r="M148" i="2"/>
  <c r="AC148" i="2"/>
  <c r="BO148" i="2"/>
  <c r="U149" i="2"/>
  <c r="O146" i="6" s="1"/>
  <c r="AK149" i="2"/>
  <c r="BB149" i="2"/>
  <c r="O402" i="6" s="1"/>
  <c r="M150" i="2"/>
  <c r="AC150" i="2"/>
  <c r="O211" i="6" s="1"/>
  <c r="BO150" i="2"/>
  <c r="O499" i="6" s="1"/>
  <c r="U151" i="2"/>
  <c r="O148" i="6" s="1"/>
  <c r="AK151" i="2"/>
  <c r="O276" i="6" s="1"/>
  <c r="BB151" i="2"/>
  <c r="O404" i="6" s="1"/>
  <c r="M152" i="2"/>
  <c r="O85" i="6" s="1"/>
  <c r="AC152" i="2"/>
  <c r="O213" i="6" s="1"/>
  <c r="BO152" i="2"/>
  <c r="O501" i="6" s="1"/>
  <c r="U153" i="2"/>
  <c r="O150" i="6" s="1"/>
  <c r="AK153" i="2"/>
  <c r="O278" i="6" s="1"/>
  <c r="BB153" i="2"/>
  <c r="O406" i="6" s="1"/>
  <c r="M154" i="2"/>
  <c r="O87" i="6" s="1"/>
  <c r="AC154" i="2"/>
  <c r="O215" i="6" s="1"/>
  <c r="BO154" i="2"/>
  <c r="O503" i="6" s="1"/>
  <c r="U155" i="2"/>
  <c r="O152" i="6" s="1"/>
  <c r="AK155" i="2"/>
  <c r="O280" i="6" s="1"/>
  <c r="BB155" i="2"/>
  <c r="O408" i="6" s="1"/>
  <c r="M156" i="2"/>
  <c r="O89" i="6" s="1"/>
  <c r="AC156" i="2"/>
  <c r="O217" i="6" s="1"/>
  <c r="BO156" i="2"/>
  <c r="O505" i="6" s="1"/>
  <c r="U157" i="2"/>
  <c r="O154" i="6" s="1"/>
  <c r="AK157" i="2"/>
  <c r="O282" i="6" s="1"/>
  <c r="BB157" i="2"/>
  <c r="O410" i="6" s="1"/>
  <c r="M158" i="2"/>
  <c r="O91" i="6" s="1"/>
  <c r="AC158" i="2"/>
  <c r="O219" i="6" s="1"/>
  <c r="BO158" i="2"/>
  <c r="BI67" i="2"/>
  <c r="BI100" i="2" s="1"/>
  <c r="BI133" i="2" s="1"/>
  <c r="AO61" i="2"/>
  <c r="C317" i="6" s="1"/>
  <c r="AG37" i="2"/>
  <c r="AG41" i="2"/>
  <c r="AG45" i="2"/>
  <c r="AG49" i="2"/>
  <c r="AG53" i="2"/>
  <c r="C245" i="6" s="1"/>
  <c r="AG57" i="2"/>
  <c r="C249" i="6" s="1"/>
  <c r="AG40" i="2"/>
  <c r="AG44" i="2"/>
  <c r="AG48" i="2"/>
  <c r="AG52" i="2"/>
  <c r="C244" i="6" s="1"/>
  <c r="AG56" i="2"/>
  <c r="C248" i="6" s="1"/>
  <c r="AG38" i="2"/>
  <c r="AG42" i="2"/>
  <c r="AG46" i="2"/>
  <c r="AG50" i="2"/>
  <c r="C242" i="6" s="1"/>
  <c r="AG54" i="2"/>
  <c r="C246" i="6" s="1"/>
  <c r="AG58" i="2"/>
  <c r="C250" i="6" s="1"/>
  <c r="I70" i="2"/>
  <c r="H70" i="2" s="1"/>
  <c r="I72" i="2"/>
  <c r="I74" i="2"/>
  <c r="I76" i="2"/>
  <c r="I78" i="2"/>
  <c r="I80" i="2"/>
  <c r="I82" i="2"/>
  <c r="I84" i="2"/>
  <c r="G51" i="6" s="1"/>
  <c r="I86" i="2"/>
  <c r="G53" i="6" s="1"/>
  <c r="I88" i="2"/>
  <c r="G55" i="6" s="1"/>
  <c r="I90" i="2"/>
  <c r="G57" i="6" s="1"/>
  <c r="I92" i="2"/>
  <c r="G59" i="6" s="1"/>
  <c r="I69" i="2"/>
  <c r="I71" i="2"/>
  <c r="I73" i="2"/>
  <c r="H73" i="2" s="1"/>
  <c r="I75" i="2"/>
  <c r="I77" i="2"/>
  <c r="I79" i="2"/>
  <c r="I81" i="2"/>
  <c r="I83" i="2"/>
  <c r="I85" i="2"/>
  <c r="G52" i="6" s="1"/>
  <c r="I87" i="2"/>
  <c r="G54" i="6" s="1"/>
  <c r="I89" i="2"/>
  <c r="G56" i="6" s="1"/>
  <c r="I91" i="2"/>
  <c r="G58" i="6" s="1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J737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B737" i="6"/>
  <c r="I708" i="6"/>
  <c r="A708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J705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B705" i="6"/>
  <c r="I676" i="6"/>
  <c r="A676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J673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B673" i="6"/>
  <c r="I644" i="6"/>
  <c r="A644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J641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B641" i="6"/>
  <c r="I612" i="6"/>
  <c r="A612" i="6"/>
  <c r="I581" i="6"/>
  <c r="I582" i="6"/>
  <c r="I583" i="6"/>
  <c r="I584" i="6"/>
  <c r="I585" i="6"/>
  <c r="I586" i="6"/>
  <c r="I587" i="6"/>
  <c r="I588" i="6"/>
  <c r="I589" i="6"/>
  <c r="I590" i="6"/>
  <c r="I591" i="6"/>
  <c r="J609" i="6"/>
  <c r="A581" i="6"/>
  <c r="A582" i="6"/>
  <c r="A583" i="6"/>
  <c r="A584" i="6"/>
  <c r="A585" i="6"/>
  <c r="A586" i="6"/>
  <c r="A587" i="6"/>
  <c r="A588" i="6"/>
  <c r="A589" i="6"/>
  <c r="A590" i="6"/>
  <c r="A591" i="6"/>
  <c r="B609" i="6"/>
  <c r="I580" i="6"/>
  <c r="A580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J577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B577" i="6"/>
  <c r="I548" i="6"/>
  <c r="A548" i="6"/>
  <c r="M517" i="6"/>
  <c r="M518" i="6"/>
  <c r="M519" i="6"/>
  <c r="M520" i="6"/>
  <c r="M521" i="6"/>
  <c r="M522" i="6"/>
  <c r="M523" i="6"/>
  <c r="M524" i="6"/>
  <c r="M525" i="6"/>
  <c r="M526" i="6"/>
  <c r="M527" i="6"/>
  <c r="M528" i="6"/>
  <c r="M529" i="6"/>
  <c r="M530" i="6"/>
  <c r="N545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J545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F545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B545" i="6"/>
  <c r="M516" i="6"/>
  <c r="I516" i="6"/>
  <c r="E516" i="6"/>
  <c r="A516" i="6"/>
  <c r="M485" i="6"/>
  <c r="M486" i="6"/>
  <c r="M487" i="6"/>
  <c r="M488" i="6"/>
  <c r="M489" i="6"/>
  <c r="M490" i="6"/>
  <c r="M491" i="6"/>
  <c r="M492" i="6"/>
  <c r="M493" i="6"/>
  <c r="M494" i="6"/>
  <c r="M495" i="6"/>
  <c r="M496" i="6"/>
  <c r="M497" i="6"/>
  <c r="N513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F513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B513" i="6"/>
  <c r="M484" i="6"/>
  <c r="I484" i="6"/>
  <c r="E484" i="6"/>
  <c r="A484" i="6"/>
  <c r="M453" i="6"/>
  <c r="M454" i="6"/>
  <c r="M455" i="6"/>
  <c r="M456" i="6"/>
  <c r="M457" i="6"/>
  <c r="M458" i="6"/>
  <c r="M459" i="6"/>
  <c r="M460" i="6"/>
  <c r="M461" i="6"/>
  <c r="M462" i="6"/>
  <c r="M463" i="6"/>
  <c r="M464" i="6"/>
  <c r="M465" i="6"/>
  <c r="M466" i="6"/>
  <c r="N481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J481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F481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B481" i="6"/>
  <c r="M452" i="6"/>
  <c r="I452" i="6"/>
  <c r="E452" i="6"/>
  <c r="A452" i="6"/>
  <c r="B417" i="6"/>
  <c r="M389" i="6"/>
  <c r="M390" i="6"/>
  <c r="M391" i="6"/>
  <c r="M392" i="6"/>
  <c r="M393" i="6"/>
  <c r="M394" i="6"/>
  <c r="M395" i="6"/>
  <c r="M396" i="6"/>
  <c r="M397" i="6"/>
  <c r="M398" i="6"/>
  <c r="M399" i="6"/>
  <c r="M400" i="6"/>
  <c r="M401" i="6"/>
  <c r="N417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J417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F417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M388" i="6"/>
  <c r="I388" i="6"/>
  <c r="E388" i="6"/>
  <c r="A388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369" i="6"/>
  <c r="M370" i="6"/>
  <c r="N385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J385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F385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B385" i="6"/>
  <c r="M356" i="6"/>
  <c r="I356" i="6"/>
  <c r="E356" i="6"/>
  <c r="A356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N353" i="6"/>
  <c r="J353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F353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B353" i="6"/>
  <c r="M324" i="6"/>
  <c r="I324" i="6"/>
  <c r="E324" i="6"/>
  <c r="A324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N321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J321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F321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B321" i="6"/>
  <c r="M292" i="6"/>
  <c r="I292" i="6"/>
  <c r="E292" i="6"/>
  <c r="A292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N289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J289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F289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B289" i="6"/>
  <c r="M260" i="6"/>
  <c r="I260" i="6"/>
  <c r="E260" i="6"/>
  <c r="A260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N257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J257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F257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B257" i="6"/>
  <c r="M228" i="6"/>
  <c r="I228" i="6"/>
  <c r="E228" i="6"/>
  <c r="A228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N225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J225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F225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B225" i="6"/>
  <c r="M196" i="6"/>
  <c r="I196" i="6"/>
  <c r="E196" i="6"/>
  <c r="A196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N193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J193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F193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B193" i="6"/>
  <c r="M164" i="6"/>
  <c r="I164" i="6"/>
  <c r="E164" i="6"/>
  <c r="A164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N161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J161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F161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B161" i="6"/>
  <c r="M132" i="6"/>
  <c r="I132" i="6"/>
  <c r="E132" i="6"/>
  <c r="A132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M100" i="6"/>
  <c r="I100" i="6"/>
  <c r="E100" i="6"/>
  <c r="A100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N97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J97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F97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B97" i="6"/>
  <c r="M68" i="6"/>
  <c r="I68" i="6"/>
  <c r="E68" i="6"/>
  <c r="A68" i="6"/>
  <c r="N65" i="6"/>
  <c r="J65" i="6"/>
  <c r="F65" i="6"/>
  <c r="E36" i="6"/>
  <c r="I36" i="6"/>
  <c r="M36" i="6"/>
  <c r="E37" i="6"/>
  <c r="I37" i="6"/>
  <c r="M37" i="6"/>
  <c r="E38" i="6"/>
  <c r="I38" i="6"/>
  <c r="M38" i="6"/>
  <c r="E39" i="6"/>
  <c r="I39" i="6"/>
  <c r="M39" i="6"/>
  <c r="E40" i="6"/>
  <c r="I40" i="6"/>
  <c r="M40" i="6"/>
  <c r="E41" i="6"/>
  <c r="I41" i="6"/>
  <c r="M41" i="6"/>
  <c r="E42" i="6"/>
  <c r="I42" i="6"/>
  <c r="M42" i="6"/>
  <c r="E43" i="6"/>
  <c r="I43" i="6"/>
  <c r="M43" i="6"/>
  <c r="E44" i="6"/>
  <c r="I44" i="6"/>
  <c r="M44" i="6"/>
  <c r="E45" i="6"/>
  <c r="I45" i="6"/>
  <c r="M45" i="6"/>
  <c r="E46" i="6"/>
  <c r="I46" i="6"/>
  <c r="M46" i="6"/>
  <c r="E47" i="6"/>
  <c r="I47" i="6"/>
  <c r="M47" i="6"/>
  <c r="E48" i="6"/>
  <c r="I48" i="6"/>
  <c r="M48" i="6"/>
  <c r="E49" i="6"/>
  <c r="I49" i="6"/>
  <c r="M49" i="6"/>
  <c r="E50" i="6"/>
  <c r="I50" i="6"/>
  <c r="M50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I98" i="2" l="1"/>
  <c r="G65" i="6" s="1"/>
  <c r="T129" i="2"/>
  <c r="J159" i="6" s="1"/>
  <c r="BB131" i="2"/>
  <c r="BG129" i="2"/>
  <c r="BG130" i="2"/>
  <c r="BF130" i="2" s="1"/>
  <c r="K127" i="6"/>
  <c r="U131" i="2"/>
  <c r="I131" i="2"/>
  <c r="Q131" i="2"/>
  <c r="H129" i="2"/>
  <c r="J63" i="6" s="1"/>
  <c r="AS131" i="2"/>
  <c r="BK131" i="2"/>
  <c r="AW131" i="2"/>
  <c r="BO131" i="2"/>
  <c r="AO131" i="2"/>
  <c r="AG131" i="2"/>
  <c r="AC131" i="2"/>
  <c r="AK131" i="2"/>
  <c r="Y131" i="2"/>
  <c r="M131" i="2"/>
  <c r="Q98" i="2"/>
  <c r="CQ98" i="2"/>
  <c r="AC98" i="2"/>
  <c r="BW98" i="2"/>
  <c r="BS98" i="2"/>
  <c r="CE98" i="2"/>
  <c r="CA98" i="2"/>
  <c r="K609" i="6" s="1"/>
  <c r="BB98" i="2"/>
  <c r="CM98" i="2"/>
  <c r="AK98" i="2"/>
  <c r="AG98" i="2"/>
  <c r="M98" i="2"/>
  <c r="U98" i="2"/>
  <c r="AO98" i="2"/>
  <c r="Y98" i="2"/>
  <c r="CI98" i="2"/>
  <c r="CM65" i="2"/>
  <c r="BK65" i="2"/>
  <c r="AG65" i="2"/>
  <c r="CP63" i="2"/>
  <c r="CI65" i="2"/>
  <c r="CE65" i="2"/>
  <c r="C641" i="6" s="1"/>
  <c r="CA65" i="2"/>
  <c r="C609" i="6" s="1"/>
  <c r="CQ65" i="2"/>
  <c r="C737" i="6" s="1"/>
  <c r="BW65" i="2"/>
  <c r="C577" i="6" s="1"/>
  <c r="C36" i="6"/>
  <c r="I65" i="2"/>
  <c r="C65" i="6" s="1"/>
  <c r="AC65" i="2"/>
  <c r="AW65" i="2"/>
  <c r="M65" i="2"/>
  <c r="AK65" i="2"/>
  <c r="U65" i="2"/>
  <c r="C161" i="6" s="1"/>
  <c r="AS65" i="2"/>
  <c r="C353" i="6" s="1"/>
  <c r="BO65" i="2"/>
  <c r="AO65" i="2"/>
  <c r="Q65" i="2"/>
  <c r="BB65" i="2"/>
  <c r="Y65" i="2"/>
  <c r="C193" i="6" s="1"/>
  <c r="BS65" i="2"/>
  <c r="C449" i="6"/>
  <c r="C425" i="6"/>
  <c r="BJ41" i="2"/>
  <c r="BV95" i="2"/>
  <c r="CL95" i="2"/>
  <c r="CP95" i="2"/>
  <c r="J734" i="6" s="1"/>
  <c r="K734" i="6"/>
  <c r="BV94" i="2"/>
  <c r="BV62" i="2"/>
  <c r="BZ95" i="2"/>
  <c r="CL62" i="2"/>
  <c r="B702" i="6" s="1"/>
  <c r="C702" i="6"/>
  <c r="CH95" i="2"/>
  <c r="BZ62" i="2"/>
  <c r="CP62" i="2"/>
  <c r="B734" i="6" s="1"/>
  <c r="C734" i="6"/>
  <c r="CH62" i="2"/>
  <c r="B670" i="6" s="1"/>
  <c r="C670" i="6"/>
  <c r="AV128" i="2"/>
  <c r="BR95" i="2"/>
  <c r="F542" i="6" s="1"/>
  <c r="G542" i="6"/>
  <c r="AJ128" i="2"/>
  <c r="J286" i="6" s="1"/>
  <c r="K286" i="6"/>
  <c r="AN128" i="2"/>
  <c r="J318" i="6" s="1"/>
  <c r="K318" i="6"/>
  <c r="T128" i="2"/>
  <c r="J158" i="6" s="1"/>
  <c r="K158" i="6"/>
  <c r="AF128" i="2"/>
  <c r="J254" i="6" s="1"/>
  <c r="K254" i="6"/>
  <c r="AB128" i="2"/>
  <c r="J222" i="6" s="1"/>
  <c r="K222" i="6"/>
  <c r="X128" i="2"/>
  <c r="J190" i="6" s="1"/>
  <c r="K190" i="6"/>
  <c r="BR62" i="2"/>
  <c r="B542" i="6" s="1"/>
  <c r="C542" i="6"/>
  <c r="P128" i="2"/>
  <c r="J126" i="6" s="1"/>
  <c r="K126" i="6"/>
  <c r="BF129" i="2"/>
  <c r="BF162" i="2"/>
  <c r="AV161" i="2"/>
  <c r="AR160" i="2"/>
  <c r="AN161" i="2"/>
  <c r="N318" i="6" s="1"/>
  <c r="O318" i="6"/>
  <c r="O286" i="6"/>
  <c r="AJ161" i="2"/>
  <c r="N286" i="6" s="1"/>
  <c r="AF161" i="2"/>
  <c r="N254" i="6" s="1"/>
  <c r="O254" i="6"/>
  <c r="O222" i="6"/>
  <c r="AB161" i="2"/>
  <c r="N222" i="6" s="1"/>
  <c r="O190" i="6"/>
  <c r="X161" i="2"/>
  <c r="N190" i="6" s="1"/>
  <c r="N94" i="6"/>
  <c r="O94" i="6"/>
  <c r="L128" i="2"/>
  <c r="J94" i="6" s="1"/>
  <c r="K94" i="6"/>
  <c r="H128" i="2"/>
  <c r="J62" i="6" s="1"/>
  <c r="N95" i="6"/>
  <c r="O95" i="6"/>
  <c r="BG161" i="2"/>
  <c r="BG128" i="2"/>
  <c r="K641" i="6"/>
  <c r="C673" i="6"/>
  <c r="K673" i="6"/>
  <c r="K449" i="6"/>
  <c r="O353" i="6"/>
  <c r="K161" i="6"/>
  <c r="O65" i="6"/>
  <c r="K65" i="6"/>
  <c r="K353" i="6"/>
  <c r="G129" i="6"/>
  <c r="O385" i="6"/>
  <c r="O513" i="6"/>
  <c r="G513" i="6"/>
  <c r="C513" i="6"/>
  <c r="K385" i="6"/>
  <c r="K129" i="6"/>
  <c r="C129" i="6"/>
  <c r="C420" i="6"/>
  <c r="O161" i="6"/>
  <c r="O420" i="6"/>
  <c r="O449" i="6"/>
  <c r="K577" i="6"/>
  <c r="K737" i="6"/>
  <c r="G161" i="6"/>
  <c r="G420" i="6"/>
  <c r="G449" i="6"/>
  <c r="G385" i="6"/>
  <c r="K705" i="6"/>
  <c r="O129" i="6"/>
  <c r="C705" i="6"/>
  <c r="C385" i="6"/>
  <c r="G353" i="6"/>
  <c r="AF127" i="2"/>
  <c r="J253" i="6" s="1"/>
  <c r="K252" i="6"/>
  <c r="AF126" i="2"/>
  <c r="J252" i="6" s="1"/>
  <c r="K420" i="6"/>
  <c r="AV61" i="2"/>
  <c r="AR58" i="2"/>
  <c r="AR60" i="2"/>
  <c r="AF61" i="2"/>
  <c r="B253" i="6" s="1"/>
  <c r="C253" i="6"/>
  <c r="B190" i="6"/>
  <c r="C190" i="6"/>
  <c r="P56" i="2"/>
  <c r="B120" i="6" s="1"/>
  <c r="C120" i="6"/>
  <c r="P61" i="2"/>
  <c r="B125" i="6" s="1"/>
  <c r="C125" i="6"/>
  <c r="P59" i="2"/>
  <c r="B123" i="6" s="1"/>
  <c r="C123" i="6"/>
  <c r="L61" i="2"/>
  <c r="H94" i="2"/>
  <c r="F61" i="6" s="1"/>
  <c r="P90" i="2"/>
  <c r="F121" i="6" s="1"/>
  <c r="G121" i="6"/>
  <c r="G119" i="6"/>
  <c r="P88" i="2"/>
  <c r="F119" i="6" s="1"/>
  <c r="G124" i="6"/>
  <c r="P93" i="2"/>
  <c r="F124" i="6" s="1"/>
  <c r="C157" i="6"/>
  <c r="T61" i="2"/>
  <c r="B157" i="6" s="1"/>
  <c r="C124" i="6"/>
  <c r="P60" i="2"/>
  <c r="B124" i="6" s="1"/>
  <c r="P58" i="2"/>
  <c r="B122" i="6" s="1"/>
  <c r="C122" i="6"/>
  <c r="BN61" i="2"/>
  <c r="H60" i="2"/>
  <c r="B60" i="6" s="1"/>
  <c r="H93" i="2"/>
  <c r="F60" i="6" s="1"/>
  <c r="AF93" i="2"/>
  <c r="F252" i="6" s="1"/>
  <c r="G252" i="6"/>
  <c r="F190" i="6"/>
  <c r="G190" i="6"/>
  <c r="G158" i="6"/>
  <c r="F158" i="6"/>
  <c r="P94" i="2"/>
  <c r="F125" i="6" s="1"/>
  <c r="G125" i="6"/>
  <c r="G123" i="6"/>
  <c r="P92" i="2"/>
  <c r="F123" i="6" s="1"/>
  <c r="L94" i="2"/>
  <c r="F93" i="6" s="1"/>
  <c r="G93" i="6"/>
  <c r="AR59" i="2"/>
  <c r="AF60" i="2"/>
  <c r="B252" i="6" s="1"/>
  <c r="C252" i="6"/>
  <c r="B158" i="6"/>
  <c r="C158" i="6"/>
  <c r="B126" i="6"/>
  <c r="C126" i="6"/>
  <c r="H61" i="2"/>
  <c r="G413" i="6"/>
  <c r="AZ94" i="2"/>
  <c r="F413" i="6" s="1"/>
  <c r="G122" i="6"/>
  <c r="P91" i="2"/>
  <c r="F122" i="6" s="1"/>
  <c r="C413" i="6"/>
  <c r="AZ61" i="2"/>
  <c r="B413" i="6" s="1"/>
  <c r="P57" i="2"/>
  <c r="B121" i="6" s="1"/>
  <c r="C121" i="6"/>
  <c r="P55" i="2"/>
  <c r="B119" i="6" s="1"/>
  <c r="C119" i="6"/>
  <c r="AF94" i="2"/>
  <c r="F253" i="6" s="1"/>
  <c r="G157" i="6"/>
  <c r="T94" i="2"/>
  <c r="F157" i="6" s="1"/>
  <c r="G126" i="6"/>
  <c r="F126" i="6"/>
  <c r="G120" i="6"/>
  <c r="P89" i="2"/>
  <c r="F120" i="6" s="1"/>
  <c r="BG55" i="2"/>
  <c r="C471" i="6" s="1"/>
  <c r="BG61" i="2"/>
  <c r="G470" i="6"/>
  <c r="BG123" i="2"/>
  <c r="K473" i="6" s="1"/>
  <c r="BG127" i="2"/>
  <c r="K665" i="6"/>
  <c r="CH90" i="2"/>
  <c r="J665" i="6" s="1"/>
  <c r="BZ94" i="2"/>
  <c r="BZ88" i="2"/>
  <c r="O60" i="6"/>
  <c r="H159" i="2"/>
  <c r="N60" i="6" s="1"/>
  <c r="O122" i="6"/>
  <c r="P157" i="2"/>
  <c r="N122" i="6" s="1"/>
  <c r="O124" i="6"/>
  <c r="P159" i="2"/>
  <c r="N124" i="6" s="1"/>
  <c r="O125" i="6"/>
  <c r="P160" i="2"/>
  <c r="N125" i="6" s="1"/>
  <c r="C668" i="6"/>
  <c r="CH60" i="2"/>
  <c r="B668" i="6" s="1"/>
  <c r="BZ58" i="2"/>
  <c r="B602" i="6" s="1"/>
  <c r="C598" i="6"/>
  <c r="BZ54" i="2"/>
  <c r="B598" i="6" s="1"/>
  <c r="O413" i="6"/>
  <c r="AZ160" i="2"/>
  <c r="N413" i="6" s="1"/>
  <c r="O93" i="6"/>
  <c r="L160" i="2"/>
  <c r="N93" i="6" s="1"/>
  <c r="K700" i="6"/>
  <c r="CL93" i="2"/>
  <c r="J700" i="6" s="1"/>
  <c r="BV87" i="2"/>
  <c r="BV90" i="2"/>
  <c r="BV84" i="2"/>
  <c r="BV77" i="2"/>
  <c r="BV93" i="2"/>
  <c r="AR124" i="2"/>
  <c r="C560" i="6"/>
  <c r="BV48" i="2"/>
  <c r="B560" i="6" s="1"/>
  <c r="BV50" i="2"/>
  <c r="BV53" i="2"/>
  <c r="BV59" i="2"/>
  <c r="K731" i="6"/>
  <c r="CP92" i="2"/>
  <c r="J731" i="6" s="1"/>
  <c r="K733" i="6"/>
  <c r="CP94" i="2"/>
  <c r="J733" i="6" s="1"/>
  <c r="CH94" i="2"/>
  <c r="K666" i="6"/>
  <c r="CH91" i="2"/>
  <c r="J666" i="6" s="1"/>
  <c r="K597" i="6"/>
  <c r="BZ86" i="2"/>
  <c r="J597" i="6" s="1"/>
  <c r="K598" i="6"/>
  <c r="BZ87" i="2"/>
  <c r="J598" i="6" s="1"/>
  <c r="BZ92" i="2"/>
  <c r="H160" i="2"/>
  <c r="N61" i="6" s="1"/>
  <c r="O126" i="6"/>
  <c r="N126" i="6"/>
  <c r="C732" i="6"/>
  <c r="CP60" i="2"/>
  <c r="B732" i="6" s="1"/>
  <c r="C669" i="6"/>
  <c r="B669" i="6"/>
  <c r="C597" i="6"/>
  <c r="BZ53" i="2"/>
  <c r="B597" i="6" s="1"/>
  <c r="C600" i="6"/>
  <c r="BZ56" i="2"/>
  <c r="B600" i="6" s="1"/>
  <c r="AV160" i="2"/>
  <c r="AR159" i="2"/>
  <c r="K554" i="6"/>
  <c r="BV75" i="2"/>
  <c r="J554" i="6" s="1"/>
  <c r="BV78" i="2"/>
  <c r="BV88" i="2"/>
  <c r="BV81" i="2"/>
  <c r="BN160" i="2"/>
  <c r="AR127" i="2"/>
  <c r="C699" i="6"/>
  <c r="CL59" i="2"/>
  <c r="B699" i="6" s="1"/>
  <c r="BV52" i="2"/>
  <c r="C561" i="6"/>
  <c r="BV49" i="2"/>
  <c r="B561" i="6" s="1"/>
  <c r="BV54" i="2"/>
  <c r="C559" i="6"/>
  <c r="BV47" i="2"/>
  <c r="B559" i="6" s="1"/>
  <c r="BG160" i="2"/>
  <c r="K664" i="6"/>
  <c r="CH89" i="2"/>
  <c r="J664" i="6" s="1"/>
  <c r="BZ89" i="2"/>
  <c r="BZ91" i="2"/>
  <c r="N157" i="6"/>
  <c r="O157" i="6"/>
  <c r="O119" i="6"/>
  <c r="P154" i="2"/>
  <c r="N119" i="6" s="1"/>
  <c r="C666" i="6"/>
  <c r="CH58" i="2"/>
  <c r="B666" i="6" s="1"/>
  <c r="C667" i="6"/>
  <c r="CH59" i="2"/>
  <c r="B667" i="6" s="1"/>
  <c r="C601" i="6"/>
  <c r="BZ57" i="2"/>
  <c r="B601" i="6" s="1"/>
  <c r="C599" i="6"/>
  <c r="BZ55" i="2"/>
  <c r="B599" i="6" s="1"/>
  <c r="BZ60" i="2"/>
  <c r="AR158" i="2"/>
  <c r="AR157" i="2"/>
  <c r="AF160" i="2"/>
  <c r="N253" i="6" s="1"/>
  <c r="BV91" i="2"/>
  <c r="BV82" i="2"/>
  <c r="K555" i="6"/>
  <c r="BV76" i="2"/>
  <c r="J555" i="6" s="1"/>
  <c r="BV92" i="2"/>
  <c r="BV85" i="2"/>
  <c r="K413" i="6"/>
  <c r="AZ127" i="2"/>
  <c r="J413" i="6" s="1"/>
  <c r="AR126" i="2"/>
  <c r="AR125" i="2"/>
  <c r="C701" i="6"/>
  <c r="CL61" i="2"/>
  <c r="B701" i="6" s="1"/>
  <c r="BV56" i="2"/>
  <c r="BV61" i="2"/>
  <c r="BV58" i="2"/>
  <c r="BV51" i="2"/>
  <c r="K732" i="6"/>
  <c r="CP93" i="2"/>
  <c r="J732" i="6" s="1"/>
  <c r="CH93" i="2"/>
  <c r="K667" i="6"/>
  <c r="CH92" i="2"/>
  <c r="J667" i="6" s="1"/>
  <c r="BZ90" i="2"/>
  <c r="BZ93" i="2"/>
  <c r="O158" i="6"/>
  <c r="N158" i="6"/>
  <c r="O123" i="6"/>
  <c r="P158" i="2"/>
  <c r="N123" i="6" s="1"/>
  <c r="O120" i="6"/>
  <c r="P155" i="2"/>
  <c r="N120" i="6" s="1"/>
  <c r="O121" i="6"/>
  <c r="P156" i="2"/>
  <c r="N121" i="6" s="1"/>
  <c r="C731" i="6"/>
  <c r="CP59" i="2"/>
  <c r="B731" i="6" s="1"/>
  <c r="C733" i="6"/>
  <c r="CP61" i="2"/>
  <c r="B733" i="6" s="1"/>
  <c r="BZ61" i="2"/>
  <c r="BZ59" i="2"/>
  <c r="B603" i="6" s="1"/>
  <c r="O252" i="6"/>
  <c r="AF159" i="2"/>
  <c r="N252" i="6" s="1"/>
  <c r="CL94" i="2"/>
  <c r="K699" i="6"/>
  <c r="CL92" i="2"/>
  <c r="J699" i="6" s="1"/>
  <c r="BV83" i="2"/>
  <c r="BV79" i="2"/>
  <c r="BV86" i="2"/>
  <c r="BV80" i="2"/>
  <c r="BV89" i="2"/>
  <c r="C700" i="6"/>
  <c r="CL60" i="2"/>
  <c r="B700" i="6" s="1"/>
  <c r="BV57" i="2"/>
  <c r="BV60" i="2"/>
  <c r="BV46" i="2"/>
  <c r="B558" i="6" s="1"/>
  <c r="C558" i="6"/>
  <c r="BV55" i="2"/>
  <c r="BN127" i="2"/>
  <c r="BG121" i="2"/>
  <c r="K471" i="6" s="1"/>
  <c r="C631" i="6"/>
  <c r="K630" i="6"/>
  <c r="C632" i="6"/>
  <c r="K631" i="6"/>
  <c r="C445" i="6"/>
  <c r="BG103" i="2"/>
  <c r="BG114" i="2"/>
  <c r="BG119" i="2"/>
  <c r="K469" i="6" s="1"/>
  <c r="BG113" i="2"/>
  <c r="BG152" i="2"/>
  <c r="O469" i="6" s="1"/>
  <c r="BG48" i="2"/>
  <c r="BG111" i="2"/>
  <c r="BG122" i="2"/>
  <c r="K472" i="6" s="1"/>
  <c r="BG141" i="2"/>
  <c r="BG139" i="2"/>
  <c r="BG148" i="2"/>
  <c r="BG136" i="2"/>
  <c r="BG147" i="2"/>
  <c r="BG157" i="2"/>
  <c r="BG151" i="2"/>
  <c r="O468" i="6" s="1"/>
  <c r="BG149" i="2"/>
  <c r="BG106" i="2"/>
  <c r="BG135" i="2"/>
  <c r="BG145" i="2"/>
  <c r="BG156" i="2"/>
  <c r="O473" i="6" s="1"/>
  <c r="BG159" i="2"/>
  <c r="BG105" i="2"/>
  <c r="BG144" i="2"/>
  <c r="BG155" i="2"/>
  <c r="O472" i="6" s="1"/>
  <c r="BG140" i="2"/>
  <c r="BG137" i="2"/>
  <c r="BG143" i="2"/>
  <c r="BG153" i="2"/>
  <c r="O470" i="6" s="1"/>
  <c r="BG104" i="2"/>
  <c r="BG112" i="2"/>
  <c r="BG120" i="2"/>
  <c r="K470" i="6" s="1"/>
  <c r="BG102" i="2"/>
  <c r="BG110" i="2"/>
  <c r="BG118" i="2"/>
  <c r="K468" i="6" s="1"/>
  <c r="BG126" i="2"/>
  <c r="BG109" i="2"/>
  <c r="BG117" i="2"/>
  <c r="K467" i="6" s="1"/>
  <c r="BG125" i="2"/>
  <c r="BG108" i="2"/>
  <c r="BG116" i="2"/>
  <c r="BG124" i="2"/>
  <c r="BG107" i="2"/>
  <c r="BG115" i="2"/>
  <c r="BG53" i="2"/>
  <c r="C469" i="6" s="1"/>
  <c r="BG138" i="2"/>
  <c r="BG142" i="2"/>
  <c r="BG146" i="2"/>
  <c r="BG150" i="2"/>
  <c r="O467" i="6" s="1"/>
  <c r="BG154" i="2"/>
  <c r="O471" i="6" s="1"/>
  <c r="BG158" i="2"/>
  <c r="BG46" i="2"/>
  <c r="BF46" i="2" s="1"/>
  <c r="BG57" i="2"/>
  <c r="C473" i="6" s="1"/>
  <c r="BG39" i="2"/>
  <c r="BG40" i="2"/>
  <c r="BG56" i="2"/>
  <c r="C472" i="6" s="1"/>
  <c r="BG47" i="2"/>
  <c r="BG38" i="2"/>
  <c r="BG54" i="2"/>
  <c r="C470" i="6" s="1"/>
  <c r="BG45" i="2"/>
  <c r="G471" i="6"/>
  <c r="BG44" i="2"/>
  <c r="BG52" i="2"/>
  <c r="C468" i="6" s="1"/>
  <c r="BG60" i="2"/>
  <c r="BG43" i="2"/>
  <c r="BG51" i="2"/>
  <c r="C467" i="6" s="1"/>
  <c r="G468" i="6"/>
  <c r="G467" i="6"/>
  <c r="BG42" i="2"/>
  <c r="BG50" i="2"/>
  <c r="BG58" i="2"/>
  <c r="BG49" i="2"/>
  <c r="BG59" i="2"/>
  <c r="G473" i="6"/>
  <c r="G469" i="6"/>
  <c r="G472" i="6"/>
  <c r="BQ134" i="2"/>
  <c r="BQ101" i="2"/>
  <c r="BQ68" i="2"/>
  <c r="BQ34" i="2"/>
  <c r="BM3" i="2"/>
  <c r="BG131" i="2" l="1"/>
  <c r="BS129" i="2"/>
  <c r="BR129" i="2" s="1"/>
  <c r="J543" i="6" s="1"/>
  <c r="BS130" i="2"/>
  <c r="BR130" i="2" s="1"/>
  <c r="J544" i="6" s="1"/>
  <c r="BG65" i="2"/>
  <c r="C481" i="6" s="1"/>
  <c r="BF158" i="2"/>
  <c r="BF128" i="2"/>
  <c r="BF161" i="2"/>
  <c r="BS128" i="2"/>
  <c r="O481" i="6"/>
  <c r="G481" i="6"/>
  <c r="K481" i="6"/>
  <c r="BF61" i="2"/>
  <c r="BF160" i="2"/>
  <c r="BF127" i="2"/>
  <c r="BQ67" i="2"/>
  <c r="BQ100" i="2" s="1"/>
  <c r="BQ133" i="2" s="1"/>
  <c r="A514" i="6"/>
  <c r="BS160" i="2"/>
  <c r="BS156" i="2"/>
  <c r="O537" i="6" s="1"/>
  <c r="BS152" i="2"/>
  <c r="O533" i="6" s="1"/>
  <c r="BS148" i="2"/>
  <c r="BS144" i="2"/>
  <c r="BS140" i="2"/>
  <c r="BS136" i="2"/>
  <c r="BS159" i="2"/>
  <c r="BS155" i="2"/>
  <c r="O536" i="6" s="1"/>
  <c r="BS151" i="2"/>
  <c r="O532" i="6" s="1"/>
  <c r="BS147" i="2"/>
  <c r="BS143" i="2"/>
  <c r="BS139" i="2"/>
  <c r="BS158" i="2"/>
  <c r="O539" i="6" s="1"/>
  <c r="BS154" i="2"/>
  <c r="O535" i="6" s="1"/>
  <c r="BS150" i="2"/>
  <c r="O531" i="6" s="1"/>
  <c r="BS146" i="2"/>
  <c r="BS142" i="2"/>
  <c r="BS138" i="2"/>
  <c r="BS157" i="2"/>
  <c r="O538" i="6" s="1"/>
  <c r="BS153" i="2"/>
  <c r="O534" i="6" s="1"/>
  <c r="BS149" i="2"/>
  <c r="BS145" i="2"/>
  <c r="BS141" i="2"/>
  <c r="BS137" i="2"/>
  <c r="BS127" i="2"/>
  <c r="K541" i="6" s="1"/>
  <c r="BS123" i="2"/>
  <c r="K537" i="6" s="1"/>
  <c r="BS119" i="2"/>
  <c r="K533" i="6" s="1"/>
  <c r="BS115" i="2"/>
  <c r="BS111" i="2"/>
  <c r="BS107" i="2"/>
  <c r="BR107" i="2" s="1"/>
  <c r="BS103" i="2"/>
  <c r="BS126" i="2"/>
  <c r="K540" i="6" s="1"/>
  <c r="BS122" i="2"/>
  <c r="K536" i="6" s="1"/>
  <c r="BS118" i="2"/>
  <c r="K532" i="6" s="1"/>
  <c r="BS114" i="2"/>
  <c r="BS110" i="2"/>
  <c r="BS106" i="2"/>
  <c r="BS102" i="2"/>
  <c r="BS125" i="2"/>
  <c r="K539" i="6" s="1"/>
  <c r="BS121" i="2"/>
  <c r="K535" i="6" s="1"/>
  <c r="BS117" i="2"/>
  <c r="K531" i="6" s="1"/>
  <c r="BS113" i="2"/>
  <c r="BS109" i="2"/>
  <c r="BS105" i="2"/>
  <c r="BS124" i="2"/>
  <c r="K538" i="6" s="1"/>
  <c r="BS120" i="2"/>
  <c r="K534" i="6" s="1"/>
  <c r="BS116" i="2"/>
  <c r="BS112" i="2"/>
  <c r="BS108" i="2"/>
  <c r="BS104" i="2"/>
  <c r="C516" i="6"/>
  <c r="G516" i="6"/>
  <c r="K543" i="6" l="1"/>
  <c r="BS131" i="2"/>
  <c r="K545" i="6" s="1"/>
  <c r="BR102" i="2"/>
  <c r="BR128" i="2"/>
  <c r="J542" i="6" s="1"/>
  <c r="K542" i="6"/>
  <c r="O516" i="6"/>
  <c r="O545" i="6"/>
  <c r="K516" i="6"/>
  <c r="O541" i="6"/>
  <c r="BR160" i="2"/>
  <c r="O540" i="6"/>
  <c r="BR159" i="2"/>
  <c r="O520" i="6"/>
  <c r="K530" i="6"/>
  <c r="G523" i="6"/>
  <c r="C529" i="6"/>
  <c r="O525" i="6"/>
  <c r="K523" i="6"/>
  <c r="C530" i="6"/>
  <c r="O526" i="6"/>
  <c r="K520" i="6"/>
  <c r="G517" i="6"/>
  <c r="O527" i="6"/>
  <c r="K521" i="6"/>
  <c r="G518" i="6"/>
  <c r="C528" i="6"/>
  <c r="O524" i="6"/>
  <c r="K518" i="6"/>
  <c r="G527" i="6"/>
  <c r="C517" i="6"/>
  <c r="O529" i="6"/>
  <c r="K527" i="6"/>
  <c r="G520" i="6"/>
  <c r="C518" i="6"/>
  <c r="O530" i="6"/>
  <c r="K524" i="6"/>
  <c r="G521" i="6"/>
  <c r="C519" i="6"/>
  <c r="K525" i="6"/>
  <c r="G522" i="6"/>
  <c r="O528" i="6"/>
  <c r="K522" i="6"/>
  <c r="C521" i="6"/>
  <c r="O517" i="6"/>
  <c r="G524" i="6"/>
  <c r="C522" i="6"/>
  <c r="O518" i="6"/>
  <c r="K528" i="6"/>
  <c r="G525" i="6"/>
  <c r="C523" i="6"/>
  <c r="O519" i="6"/>
  <c r="K529" i="6"/>
  <c r="G526" i="6"/>
  <c r="C520" i="6"/>
  <c r="K526" i="6"/>
  <c r="G519" i="6"/>
  <c r="C525" i="6"/>
  <c r="O521" i="6"/>
  <c r="K519" i="6"/>
  <c r="G528" i="6"/>
  <c r="C526" i="6"/>
  <c r="O522" i="6"/>
  <c r="G529" i="6"/>
  <c r="C527" i="6"/>
  <c r="O523" i="6"/>
  <c r="K517" i="6"/>
  <c r="G530" i="6"/>
  <c r="C524" i="6"/>
  <c r="C545" i="6"/>
  <c r="G545" i="6"/>
  <c r="CO68" i="2"/>
  <c r="CO35" i="2"/>
  <c r="CO34" i="2"/>
  <c r="CK68" i="2"/>
  <c r="CK35" i="2"/>
  <c r="CK34" i="2"/>
  <c r="CG68" i="2"/>
  <c r="CG35" i="2"/>
  <c r="CG34" i="2"/>
  <c r="CC35" i="2"/>
  <c r="BY35" i="2"/>
  <c r="A579" i="6" s="1"/>
  <c r="A611" i="6" s="1"/>
  <c r="A643" i="6" s="1"/>
  <c r="A675" i="6" s="1"/>
  <c r="A707" i="6" s="1"/>
  <c r="BU35" i="2"/>
  <c r="A547" i="6" s="1"/>
  <c r="CC68" i="2"/>
  <c r="CC34" i="2"/>
  <c r="BY68" i="2"/>
  <c r="BY34" i="2"/>
  <c r="BU68" i="2"/>
  <c r="I547" i="6" s="1"/>
  <c r="I579" i="6" s="1"/>
  <c r="I611" i="6" s="1"/>
  <c r="I643" i="6" s="1"/>
  <c r="I675" i="6" s="1"/>
  <c r="I707" i="6" s="1"/>
  <c r="BU34" i="2"/>
  <c r="BM134" i="2"/>
  <c r="BM101" i="2"/>
  <c r="BD134" i="2"/>
  <c r="BD101" i="2"/>
  <c r="BD34" i="2"/>
  <c r="AY134" i="2"/>
  <c r="AY101" i="2"/>
  <c r="AY34" i="2"/>
  <c r="AU134" i="2"/>
  <c r="AU101" i="2"/>
  <c r="AQ134" i="2"/>
  <c r="AQ101" i="2"/>
  <c r="AQ67" i="2"/>
  <c r="AM134" i="2"/>
  <c r="AM101" i="2"/>
  <c r="AM68" i="2"/>
  <c r="AM34" i="2"/>
  <c r="AI134" i="2"/>
  <c r="AI101" i="2"/>
  <c r="AI68" i="2"/>
  <c r="AI34" i="2"/>
  <c r="AE134" i="2"/>
  <c r="AE101" i="2"/>
  <c r="AE68" i="2"/>
  <c r="AE34" i="2"/>
  <c r="AA134" i="2"/>
  <c r="AA101" i="2"/>
  <c r="AA68" i="2"/>
  <c r="AA34" i="2"/>
  <c r="W134" i="2"/>
  <c r="W101" i="2"/>
  <c r="W68" i="2"/>
  <c r="W34" i="2"/>
  <c r="AY67" i="2" l="1"/>
  <c r="AY100" i="2" s="1"/>
  <c r="AY133" i="2" s="1"/>
  <c r="A386" i="6"/>
  <c r="BM67" i="2"/>
  <c r="BM100" i="2" s="1"/>
  <c r="BM133" i="2" s="1"/>
  <c r="A482" i="6"/>
  <c r="BU67" i="2"/>
  <c r="BU100" i="2" s="1"/>
  <c r="A546" i="6"/>
  <c r="CC67" i="2"/>
  <c r="CC100" i="2" s="1"/>
  <c r="A610" i="6"/>
  <c r="CK67" i="2"/>
  <c r="CK100" i="2" s="1"/>
  <c r="A674" i="6"/>
  <c r="W67" i="2"/>
  <c r="W100" i="2" s="1"/>
  <c r="W133" i="2" s="1"/>
  <c r="A162" i="6"/>
  <c r="AA67" i="2"/>
  <c r="AA100" i="2" s="1"/>
  <c r="AA133" i="2" s="1"/>
  <c r="A194" i="6"/>
  <c r="AE67" i="2"/>
  <c r="AE100" i="2" s="1"/>
  <c r="AE133" i="2" s="1"/>
  <c r="A226" i="6"/>
  <c r="AI67" i="2"/>
  <c r="AI100" i="2" s="1"/>
  <c r="AI133" i="2" s="1"/>
  <c r="A258" i="6"/>
  <c r="AM67" i="2"/>
  <c r="AM100" i="2" s="1"/>
  <c r="AM133" i="2" s="1"/>
  <c r="A290" i="6"/>
  <c r="AQ100" i="2"/>
  <c r="AQ133" i="2" s="1"/>
  <c r="A322" i="6"/>
  <c r="AU67" i="2"/>
  <c r="AU100" i="2" s="1"/>
  <c r="AU133" i="2" s="1"/>
  <c r="A354" i="6"/>
  <c r="CO67" i="2"/>
  <c r="A706" i="6"/>
  <c r="BD67" i="2"/>
  <c r="BD100" i="2" s="1"/>
  <c r="BD133" i="2" s="1"/>
  <c r="A450" i="6"/>
  <c r="BY67" i="2"/>
  <c r="BY100" i="2" s="1"/>
  <c r="A578" i="6"/>
  <c r="CG67" i="2"/>
  <c r="CG100" i="2" s="1"/>
  <c r="A642" i="6"/>
  <c r="O399" i="6"/>
  <c r="O392" i="6"/>
  <c r="O395" i="6"/>
  <c r="O388" i="6"/>
  <c r="O390" i="6"/>
  <c r="O398" i="6"/>
  <c r="O394" i="6"/>
  <c r="O400" i="6"/>
  <c r="O391" i="6"/>
  <c r="O396" i="6"/>
  <c r="O389" i="6"/>
  <c r="O393" i="6"/>
  <c r="O397" i="6"/>
  <c r="O401" i="6"/>
  <c r="K679" i="6"/>
  <c r="C709" i="6"/>
  <c r="C713" i="6"/>
  <c r="C721" i="6"/>
  <c r="C708" i="6"/>
  <c r="C712" i="6"/>
  <c r="C719" i="6"/>
  <c r="K683" i="6"/>
  <c r="C711" i="6"/>
  <c r="C717" i="6"/>
  <c r="C710" i="6"/>
  <c r="C715" i="6"/>
  <c r="C676" i="6"/>
  <c r="C678" i="6"/>
  <c r="C680" i="6"/>
  <c r="C682" i="6"/>
  <c r="C684" i="6"/>
  <c r="C686" i="6"/>
  <c r="C688" i="6"/>
  <c r="K676" i="6"/>
  <c r="K680" i="6"/>
  <c r="K684" i="6"/>
  <c r="K688" i="6"/>
  <c r="K711" i="6"/>
  <c r="K715" i="6"/>
  <c r="K719" i="6"/>
  <c r="K687" i="6"/>
  <c r="K710" i="6"/>
  <c r="K714" i="6"/>
  <c r="K718" i="6"/>
  <c r="C677" i="6"/>
  <c r="C679" i="6"/>
  <c r="C681" i="6"/>
  <c r="C683" i="6"/>
  <c r="C685" i="6"/>
  <c r="C687" i="6"/>
  <c r="C689" i="6"/>
  <c r="K678" i="6"/>
  <c r="K682" i="6"/>
  <c r="K686" i="6"/>
  <c r="K709" i="6"/>
  <c r="K713" i="6"/>
  <c r="K717" i="6"/>
  <c r="K721" i="6"/>
  <c r="K677" i="6"/>
  <c r="K681" i="6"/>
  <c r="K685" i="6"/>
  <c r="K689" i="6"/>
  <c r="C714" i="6"/>
  <c r="C716" i="6"/>
  <c r="C718" i="6"/>
  <c r="C720" i="6"/>
  <c r="K708" i="6"/>
  <c r="K712" i="6"/>
  <c r="K716" i="6"/>
  <c r="K720" i="6"/>
  <c r="K647" i="6"/>
  <c r="K651" i="6"/>
  <c r="K655" i="6"/>
  <c r="C645" i="6"/>
  <c r="C647" i="6"/>
  <c r="C649" i="6"/>
  <c r="C651" i="6"/>
  <c r="C653" i="6"/>
  <c r="C655" i="6"/>
  <c r="K646" i="6"/>
  <c r="K650" i="6"/>
  <c r="K654" i="6"/>
  <c r="K645" i="6"/>
  <c r="K649" i="6"/>
  <c r="K653" i="6"/>
  <c r="C644" i="6"/>
  <c r="C646" i="6"/>
  <c r="C648" i="6"/>
  <c r="C650" i="6"/>
  <c r="C652" i="6"/>
  <c r="C654" i="6"/>
  <c r="C656" i="6"/>
  <c r="K644" i="6"/>
  <c r="K648" i="6"/>
  <c r="K652" i="6"/>
  <c r="K656" i="6"/>
  <c r="C613" i="6"/>
  <c r="C615" i="6"/>
  <c r="C617" i="6"/>
  <c r="C619" i="6"/>
  <c r="C621" i="6"/>
  <c r="C623" i="6"/>
  <c r="K614" i="6"/>
  <c r="K618" i="6"/>
  <c r="K622" i="6"/>
  <c r="K613" i="6"/>
  <c r="K617" i="6"/>
  <c r="K621" i="6"/>
  <c r="C612" i="6"/>
  <c r="C614" i="6"/>
  <c r="C616" i="6"/>
  <c r="C618" i="6"/>
  <c r="C620" i="6"/>
  <c r="C622" i="6"/>
  <c r="C624" i="6"/>
  <c r="K612" i="6"/>
  <c r="K616" i="6"/>
  <c r="K620" i="6"/>
  <c r="K624" i="6"/>
  <c r="K615" i="6"/>
  <c r="K619" i="6"/>
  <c r="K623" i="6"/>
  <c r="C580" i="6"/>
  <c r="C584" i="6"/>
  <c r="C588" i="6"/>
  <c r="K583" i="6"/>
  <c r="K587" i="6"/>
  <c r="C583" i="6"/>
  <c r="C587" i="6"/>
  <c r="C591" i="6"/>
  <c r="K582" i="6"/>
  <c r="K586" i="6"/>
  <c r="C582" i="6"/>
  <c r="C586" i="6"/>
  <c r="C590" i="6"/>
  <c r="K581" i="6"/>
  <c r="K585" i="6"/>
  <c r="C581" i="6"/>
  <c r="C585" i="6"/>
  <c r="C589" i="6"/>
  <c r="K580" i="6"/>
  <c r="K584" i="6"/>
  <c r="K588" i="6"/>
  <c r="C549" i="6"/>
  <c r="K548" i="6"/>
  <c r="C548" i="6"/>
  <c r="C552" i="6"/>
  <c r="C551" i="6"/>
  <c r="K550" i="6"/>
  <c r="C550" i="6"/>
  <c r="K549" i="6"/>
  <c r="C484" i="6"/>
  <c r="C488" i="6"/>
  <c r="C492" i="6"/>
  <c r="C496" i="6"/>
  <c r="G486" i="6"/>
  <c r="G490" i="6"/>
  <c r="G494" i="6"/>
  <c r="K485" i="6"/>
  <c r="K489" i="6"/>
  <c r="K493" i="6"/>
  <c r="K497" i="6"/>
  <c r="O484" i="6"/>
  <c r="O488" i="6"/>
  <c r="O492" i="6"/>
  <c r="O496" i="6"/>
  <c r="C487" i="6"/>
  <c r="C491" i="6"/>
  <c r="C495" i="6"/>
  <c r="G485" i="6"/>
  <c r="G489" i="6"/>
  <c r="G493" i="6"/>
  <c r="G497" i="6"/>
  <c r="K484" i="6"/>
  <c r="K488" i="6"/>
  <c r="K492" i="6"/>
  <c r="K496" i="6"/>
  <c r="O487" i="6"/>
  <c r="O491" i="6"/>
  <c r="O495" i="6"/>
  <c r="C486" i="6"/>
  <c r="C490" i="6"/>
  <c r="C494" i="6"/>
  <c r="G484" i="6"/>
  <c r="G488" i="6"/>
  <c r="G492" i="6"/>
  <c r="G496" i="6"/>
  <c r="K487" i="6"/>
  <c r="K491" i="6"/>
  <c r="K495" i="6"/>
  <c r="O486" i="6"/>
  <c r="O490" i="6"/>
  <c r="O494" i="6"/>
  <c r="C485" i="6"/>
  <c r="C489" i="6"/>
  <c r="C493" i="6"/>
  <c r="C497" i="6"/>
  <c r="G487" i="6"/>
  <c r="G491" i="6"/>
  <c r="G495" i="6"/>
  <c r="K486" i="6"/>
  <c r="K490" i="6"/>
  <c r="K494" i="6"/>
  <c r="O485" i="6"/>
  <c r="O489" i="6"/>
  <c r="O493" i="6"/>
  <c r="O497" i="6"/>
  <c r="C455" i="6"/>
  <c r="C459" i="6"/>
  <c r="C463" i="6"/>
  <c r="G453" i="6"/>
  <c r="G457" i="6"/>
  <c r="G465" i="6"/>
  <c r="K452" i="6"/>
  <c r="K456" i="6"/>
  <c r="K460" i="6"/>
  <c r="K464" i="6"/>
  <c r="O455" i="6"/>
  <c r="O459" i="6"/>
  <c r="O463" i="6"/>
  <c r="C454" i="6"/>
  <c r="C458" i="6"/>
  <c r="C462" i="6"/>
  <c r="C466" i="6"/>
  <c r="G456" i="6"/>
  <c r="G460" i="6"/>
  <c r="G464" i="6"/>
  <c r="K455" i="6"/>
  <c r="K459" i="6"/>
  <c r="K463" i="6"/>
  <c r="O454" i="6"/>
  <c r="O458" i="6"/>
  <c r="O462" i="6"/>
  <c r="O466" i="6"/>
  <c r="C453" i="6"/>
  <c r="C457" i="6"/>
  <c r="C461" i="6"/>
  <c r="C465" i="6"/>
  <c r="G455" i="6"/>
  <c r="G459" i="6"/>
  <c r="G463" i="6"/>
  <c r="K454" i="6"/>
  <c r="K458" i="6"/>
  <c r="K462" i="6"/>
  <c r="K466" i="6"/>
  <c r="O453" i="6"/>
  <c r="O457" i="6"/>
  <c r="O461" i="6"/>
  <c r="O465" i="6"/>
  <c r="C452" i="6"/>
  <c r="C456" i="6"/>
  <c r="C460" i="6"/>
  <c r="C464" i="6"/>
  <c r="G454" i="6"/>
  <c r="G458" i="6"/>
  <c r="G462" i="6"/>
  <c r="G466" i="6"/>
  <c r="K453" i="6"/>
  <c r="K457" i="6"/>
  <c r="K461" i="6"/>
  <c r="K465" i="6"/>
  <c r="O452" i="6"/>
  <c r="O456" i="6"/>
  <c r="O460" i="6"/>
  <c r="O464" i="6"/>
  <c r="C388" i="6"/>
  <c r="C392" i="6"/>
  <c r="C396" i="6"/>
  <c r="C400" i="6"/>
  <c r="G390" i="6"/>
  <c r="G394" i="6"/>
  <c r="G398" i="6"/>
  <c r="K389" i="6"/>
  <c r="K393" i="6"/>
  <c r="K397" i="6"/>
  <c r="K401" i="6"/>
  <c r="C391" i="6"/>
  <c r="C395" i="6"/>
  <c r="C399" i="6"/>
  <c r="G389" i="6"/>
  <c r="G393" i="6"/>
  <c r="G397" i="6"/>
  <c r="G401" i="6"/>
  <c r="K388" i="6"/>
  <c r="K392" i="6"/>
  <c r="K396" i="6"/>
  <c r="K400" i="6"/>
  <c r="C390" i="6"/>
  <c r="C394" i="6"/>
  <c r="C398" i="6"/>
  <c r="G388" i="6"/>
  <c r="G392" i="6"/>
  <c r="G396" i="6"/>
  <c r="G400" i="6"/>
  <c r="K391" i="6"/>
  <c r="K395" i="6"/>
  <c r="K399" i="6"/>
  <c r="C389" i="6"/>
  <c r="C393" i="6"/>
  <c r="C397" i="6"/>
  <c r="C401" i="6"/>
  <c r="G391" i="6"/>
  <c r="G395" i="6"/>
  <c r="G399" i="6"/>
  <c r="K390" i="6"/>
  <c r="K394" i="6"/>
  <c r="K398" i="6"/>
  <c r="C356" i="6"/>
  <c r="C360" i="6"/>
  <c r="C364" i="6"/>
  <c r="C368" i="6"/>
  <c r="G358" i="6"/>
  <c r="G362" i="6"/>
  <c r="G366" i="6"/>
  <c r="G370" i="6"/>
  <c r="K357" i="6"/>
  <c r="K361" i="6"/>
  <c r="K365" i="6"/>
  <c r="K369" i="6"/>
  <c r="O359" i="6"/>
  <c r="O363" i="6"/>
  <c r="O367" i="6"/>
  <c r="C359" i="6"/>
  <c r="C363" i="6"/>
  <c r="C367" i="6"/>
  <c r="G357" i="6"/>
  <c r="G361" i="6"/>
  <c r="G365" i="6"/>
  <c r="G369" i="6"/>
  <c r="K356" i="6"/>
  <c r="K360" i="6"/>
  <c r="K364" i="6"/>
  <c r="K368" i="6"/>
  <c r="O358" i="6"/>
  <c r="O362" i="6"/>
  <c r="O366" i="6"/>
  <c r="O370" i="6"/>
  <c r="C358" i="6"/>
  <c r="C362" i="6"/>
  <c r="C366" i="6"/>
  <c r="C370" i="6"/>
  <c r="G356" i="6"/>
  <c r="G360" i="6"/>
  <c r="G364" i="6"/>
  <c r="G368" i="6"/>
  <c r="K359" i="6"/>
  <c r="K363" i="6"/>
  <c r="K367" i="6"/>
  <c r="O357" i="6"/>
  <c r="O361" i="6"/>
  <c r="O365" i="6"/>
  <c r="O369" i="6"/>
  <c r="C357" i="6"/>
  <c r="C361" i="6"/>
  <c r="C365" i="6"/>
  <c r="C369" i="6"/>
  <c r="G359" i="6"/>
  <c r="G363" i="6"/>
  <c r="G367" i="6"/>
  <c r="K358" i="6"/>
  <c r="K362" i="6"/>
  <c r="K366" i="6"/>
  <c r="K370" i="6"/>
  <c r="O356" i="6"/>
  <c r="O360" i="6"/>
  <c r="O364" i="6"/>
  <c r="O368" i="6"/>
  <c r="C327" i="6"/>
  <c r="C331" i="6"/>
  <c r="C335" i="6"/>
  <c r="K324" i="6"/>
  <c r="K328" i="6"/>
  <c r="K332" i="6"/>
  <c r="K336" i="6"/>
  <c r="O327" i="6"/>
  <c r="O331" i="6"/>
  <c r="O335" i="6"/>
  <c r="C326" i="6"/>
  <c r="C330" i="6"/>
  <c r="C334" i="6"/>
  <c r="G324" i="6"/>
  <c r="K327" i="6"/>
  <c r="K331" i="6"/>
  <c r="K335" i="6"/>
  <c r="O326" i="6"/>
  <c r="O330" i="6"/>
  <c r="O334" i="6"/>
  <c r="C325" i="6"/>
  <c r="C329" i="6"/>
  <c r="C333" i="6"/>
  <c r="K326" i="6"/>
  <c r="K330" i="6"/>
  <c r="K334" i="6"/>
  <c r="O325" i="6"/>
  <c r="O329" i="6"/>
  <c r="O333" i="6"/>
  <c r="C324" i="6"/>
  <c r="C328" i="6"/>
  <c r="C332" i="6"/>
  <c r="C336" i="6"/>
  <c r="K325" i="6"/>
  <c r="K329" i="6"/>
  <c r="K333" i="6"/>
  <c r="O324" i="6"/>
  <c r="O328" i="6"/>
  <c r="O332" i="6"/>
  <c r="O336" i="6"/>
  <c r="C292" i="6"/>
  <c r="C296" i="6"/>
  <c r="C300" i="6"/>
  <c r="C304" i="6"/>
  <c r="G294" i="6"/>
  <c r="G298" i="6"/>
  <c r="G302" i="6"/>
  <c r="K293" i="6"/>
  <c r="K297" i="6"/>
  <c r="K301" i="6"/>
  <c r="K305" i="6"/>
  <c r="O295" i="6"/>
  <c r="O299" i="6"/>
  <c r="O303" i="6"/>
  <c r="C295" i="6"/>
  <c r="C299" i="6"/>
  <c r="C303" i="6"/>
  <c r="G293" i="6"/>
  <c r="G297" i="6"/>
  <c r="G301" i="6"/>
  <c r="G305" i="6"/>
  <c r="K292" i="6"/>
  <c r="K296" i="6"/>
  <c r="K300" i="6"/>
  <c r="K304" i="6"/>
  <c r="O294" i="6"/>
  <c r="O298" i="6"/>
  <c r="O302" i="6"/>
  <c r="C294" i="6"/>
  <c r="C298" i="6"/>
  <c r="C302" i="6"/>
  <c r="G292" i="6"/>
  <c r="G296" i="6"/>
  <c r="G300" i="6"/>
  <c r="G304" i="6"/>
  <c r="K295" i="6"/>
  <c r="K299" i="6"/>
  <c r="K303" i="6"/>
  <c r="O293" i="6"/>
  <c r="O297" i="6"/>
  <c r="O301" i="6"/>
  <c r="O305" i="6"/>
  <c r="C293" i="6"/>
  <c r="C297" i="6"/>
  <c r="C301" i="6"/>
  <c r="C305" i="6"/>
  <c r="G295" i="6"/>
  <c r="G299" i="6"/>
  <c r="G303" i="6"/>
  <c r="K294" i="6"/>
  <c r="K298" i="6"/>
  <c r="K302" i="6"/>
  <c r="O292" i="6"/>
  <c r="O296" i="6"/>
  <c r="O300" i="6"/>
  <c r="O304" i="6"/>
  <c r="C260" i="6"/>
  <c r="C264" i="6"/>
  <c r="C268" i="6"/>
  <c r="C272" i="6"/>
  <c r="G262" i="6"/>
  <c r="G266" i="6"/>
  <c r="G270" i="6"/>
  <c r="G274" i="6"/>
  <c r="K261" i="6"/>
  <c r="K265" i="6"/>
  <c r="K269" i="6"/>
  <c r="K273" i="6"/>
  <c r="O263" i="6"/>
  <c r="O267" i="6"/>
  <c r="O271" i="6"/>
  <c r="C263" i="6"/>
  <c r="C267" i="6"/>
  <c r="C271" i="6"/>
  <c r="G261" i="6"/>
  <c r="G265" i="6"/>
  <c r="G269" i="6"/>
  <c r="G273" i="6"/>
  <c r="K260" i="6"/>
  <c r="K264" i="6"/>
  <c r="K268" i="6"/>
  <c r="K272" i="6"/>
  <c r="O262" i="6"/>
  <c r="O266" i="6"/>
  <c r="O270" i="6"/>
  <c r="O274" i="6"/>
  <c r="C262" i="6"/>
  <c r="C266" i="6"/>
  <c r="C270" i="6"/>
  <c r="C274" i="6"/>
  <c r="G260" i="6"/>
  <c r="G264" i="6"/>
  <c r="G268" i="6"/>
  <c r="G272" i="6"/>
  <c r="K263" i="6"/>
  <c r="K267" i="6"/>
  <c r="K271" i="6"/>
  <c r="O261" i="6"/>
  <c r="O265" i="6"/>
  <c r="O269" i="6"/>
  <c r="O273" i="6"/>
  <c r="C261" i="6"/>
  <c r="C265" i="6"/>
  <c r="C269" i="6"/>
  <c r="C273" i="6"/>
  <c r="G263" i="6"/>
  <c r="G267" i="6"/>
  <c r="G271" i="6"/>
  <c r="K262" i="6"/>
  <c r="K266" i="6"/>
  <c r="K270" i="6"/>
  <c r="K274" i="6"/>
  <c r="O260" i="6"/>
  <c r="O264" i="6"/>
  <c r="O268" i="6"/>
  <c r="O272" i="6"/>
  <c r="C231" i="6"/>
  <c r="G229" i="6"/>
  <c r="G233" i="6"/>
  <c r="G237" i="6"/>
  <c r="G241" i="6"/>
  <c r="K228" i="6"/>
  <c r="K232" i="6"/>
  <c r="K236" i="6"/>
  <c r="K240" i="6"/>
  <c r="O231" i="6"/>
  <c r="O235" i="6"/>
  <c r="O239" i="6"/>
  <c r="C230" i="6"/>
  <c r="G228" i="6"/>
  <c r="G232" i="6"/>
  <c r="G236" i="6"/>
  <c r="G240" i="6"/>
  <c r="K231" i="6"/>
  <c r="K235" i="6"/>
  <c r="K239" i="6"/>
  <c r="O230" i="6"/>
  <c r="O234" i="6"/>
  <c r="O238" i="6"/>
  <c r="C229" i="6"/>
  <c r="C233" i="6"/>
  <c r="G231" i="6"/>
  <c r="G235" i="6"/>
  <c r="G239" i="6"/>
  <c r="K230" i="6"/>
  <c r="K234" i="6"/>
  <c r="K238" i="6"/>
  <c r="O229" i="6"/>
  <c r="O233" i="6"/>
  <c r="O237" i="6"/>
  <c r="O241" i="6"/>
  <c r="C228" i="6"/>
  <c r="C232" i="6"/>
  <c r="G230" i="6"/>
  <c r="G234" i="6"/>
  <c r="G238" i="6"/>
  <c r="K229" i="6"/>
  <c r="K233" i="6"/>
  <c r="K237" i="6"/>
  <c r="K241" i="6"/>
  <c r="O228" i="6"/>
  <c r="O232" i="6"/>
  <c r="O236" i="6"/>
  <c r="O240" i="6"/>
  <c r="C199" i="6"/>
  <c r="C203" i="6"/>
  <c r="C207" i="6"/>
  <c r="G197" i="6"/>
  <c r="G201" i="6"/>
  <c r="G205" i="6"/>
  <c r="G209" i="6"/>
  <c r="K196" i="6"/>
  <c r="K200" i="6"/>
  <c r="K204" i="6"/>
  <c r="K208" i="6"/>
  <c r="O199" i="6"/>
  <c r="O203" i="6"/>
  <c r="O207" i="6"/>
  <c r="C198" i="6"/>
  <c r="C202" i="6"/>
  <c r="C206" i="6"/>
  <c r="C210" i="6"/>
  <c r="G196" i="6"/>
  <c r="G200" i="6"/>
  <c r="G204" i="6"/>
  <c r="G208" i="6"/>
  <c r="K199" i="6"/>
  <c r="K203" i="6"/>
  <c r="K207" i="6"/>
  <c r="O198" i="6"/>
  <c r="O202" i="6"/>
  <c r="O206" i="6"/>
  <c r="O210" i="6"/>
  <c r="C197" i="6"/>
  <c r="C201" i="6"/>
  <c r="C205" i="6"/>
  <c r="C209" i="6"/>
  <c r="G199" i="6"/>
  <c r="G203" i="6"/>
  <c r="G207" i="6"/>
  <c r="K198" i="6"/>
  <c r="K202" i="6"/>
  <c r="K206" i="6"/>
  <c r="K210" i="6"/>
  <c r="O197" i="6"/>
  <c r="O201" i="6"/>
  <c r="O205" i="6"/>
  <c r="O209" i="6"/>
  <c r="C196" i="6"/>
  <c r="C200" i="6"/>
  <c r="C204" i="6"/>
  <c r="C208" i="6"/>
  <c r="G198" i="6"/>
  <c r="G202" i="6"/>
  <c r="G206" i="6"/>
  <c r="G210" i="6"/>
  <c r="K197" i="6"/>
  <c r="K201" i="6"/>
  <c r="K205" i="6"/>
  <c r="K209" i="6"/>
  <c r="O196" i="6"/>
  <c r="O200" i="6"/>
  <c r="O204" i="6"/>
  <c r="O208" i="6"/>
  <c r="C164" i="6"/>
  <c r="C168" i="6"/>
  <c r="C172" i="6"/>
  <c r="C176" i="6"/>
  <c r="G166" i="6"/>
  <c r="G170" i="6"/>
  <c r="G174" i="6"/>
  <c r="G178" i="6"/>
  <c r="K165" i="6"/>
  <c r="K169" i="6"/>
  <c r="K173" i="6"/>
  <c r="K177" i="6"/>
  <c r="O167" i="6"/>
  <c r="O171" i="6"/>
  <c r="O175" i="6"/>
  <c r="C167" i="6"/>
  <c r="C171" i="6"/>
  <c r="C175" i="6"/>
  <c r="G165" i="6"/>
  <c r="G169" i="6"/>
  <c r="G173" i="6"/>
  <c r="G177" i="6"/>
  <c r="K164" i="6"/>
  <c r="K168" i="6"/>
  <c r="K172" i="6"/>
  <c r="K176" i="6"/>
  <c r="O166" i="6"/>
  <c r="O170" i="6"/>
  <c r="O174" i="6"/>
  <c r="O178" i="6"/>
  <c r="C166" i="6"/>
  <c r="C170" i="6"/>
  <c r="C174" i="6"/>
  <c r="C178" i="6"/>
  <c r="G164" i="6"/>
  <c r="G168" i="6"/>
  <c r="G172" i="6"/>
  <c r="G176" i="6"/>
  <c r="K167" i="6"/>
  <c r="K171" i="6"/>
  <c r="K175" i="6"/>
  <c r="O165" i="6"/>
  <c r="O169" i="6"/>
  <c r="O173" i="6"/>
  <c r="O177" i="6"/>
  <c r="C165" i="6"/>
  <c r="C169" i="6"/>
  <c r="C173" i="6"/>
  <c r="C177" i="6"/>
  <c r="G167" i="6"/>
  <c r="G171" i="6"/>
  <c r="G175" i="6"/>
  <c r="K166" i="6"/>
  <c r="K170" i="6"/>
  <c r="K174" i="6"/>
  <c r="K178" i="6"/>
  <c r="O164" i="6"/>
  <c r="O168" i="6"/>
  <c r="O172" i="6"/>
  <c r="O176" i="6"/>
  <c r="C236" i="6" l="1"/>
  <c r="C237" i="6"/>
  <c r="C238" i="6"/>
  <c r="C239" i="6"/>
  <c r="K591" i="6"/>
  <c r="C240" i="6"/>
  <c r="C241" i="6"/>
  <c r="C555" i="6"/>
  <c r="K551" i="6"/>
  <c r="K552" i="6"/>
  <c r="K589" i="6"/>
  <c r="C234" i="6"/>
  <c r="C235" i="6"/>
  <c r="C554" i="6"/>
  <c r="C553" i="6"/>
  <c r="K590" i="6"/>
  <c r="O417" i="6"/>
  <c r="G417" i="6"/>
  <c r="K417" i="6"/>
  <c r="C417" i="6"/>
  <c r="G321" i="6"/>
  <c r="C321" i="6"/>
  <c r="O321" i="6"/>
  <c r="K321" i="6"/>
  <c r="C289" i="6"/>
  <c r="O289" i="6"/>
  <c r="K289" i="6"/>
  <c r="G289" i="6"/>
  <c r="C257" i="6"/>
  <c r="O257" i="6"/>
  <c r="K257" i="6"/>
  <c r="G257" i="6"/>
  <c r="C225" i="6"/>
  <c r="O225" i="6"/>
  <c r="K225" i="6"/>
  <c r="G225" i="6"/>
  <c r="O193" i="6"/>
  <c r="K193" i="6"/>
  <c r="G193" i="6"/>
  <c r="S134" i="2"/>
  <c r="S101" i="2"/>
  <c r="S68" i="2"/>
  <c r="S34" i="2"/>
  <c r="O134" i="2"/>
  <c r="O101" i="2"/>
  <c r="O68" i="2"/>
  <c r="O34" i="2"/>
  <c r="K134" i="2"/>
  <c r="K101" i="2"/>
  <c r="K68" i="2"/>
  <c r="K34" i="2"/>
  <c r="G134" i="2"/>
  <c r="M35" i="6" s="1"/>
  <c r="G101" i="2"/>
  <c r="I35" i="6" s="1"/>
  <c r="G68" i="2"/>
  <c r="E35" i="6" s="1"/>
  <c r="G34" i="2"/>
  <c r="A34" i="6" s="1"/>
  <c r="BJ61" i="2"/>
  <c r="B445" i="6" s="1"/>
  <c r="CD88" i="2" l="1"/>
  <c r="J631" i="6" s="1"/>
  <c r="CD55" i="2"/>
  <c r="B631" i="6" s="1"/>
  <c r="CD56" i="2"/>
  <c r="B632" i="6" s="1"/>
  <c r="CD87" i="2"/>
  <c r="J630" i="6" s="1"/>
  <c r="CT46" i="2"/>
  <c r="CT78" i="2"/>
  <c r="CT110" i="2"/>
  <c r="CT61" i="2"/>
  <c r="CT155" i="2"/>
  <c r="CT94" i="2"/>
  <c r="CT112" i="2"/>
  <c r="CT42" i="2"/>
  <c r="CT139" i="2"/>
  <c r="CT75" i="2"/>
  <c r="CT107" i="2"/>
  <c r="CT138" i="2"/>
  <c r="CT49" i="2"/>
  <c r="CT81" i="2"/>
  <c r="CT124" i="2"/>
  <c r="CT158" i="2"/>
  <c r="CT43" i="2"/>
  <c r="CT76" i="2"/>
  <c r="CT106" i="2"/>
  <c r="CT52" i="2"/>
  <c r="CT135" i="2"/>
  <c r="CT86" i="2"/>
  <c r="CT115" i="2"/>
  <c r="CT148" i="2"/>
  <c r="CT47" i="2"/>
  <c r="CT82" i="2"/>
  <c r="CT108" i="2"/>
  <c r="CT149" i="2"/>
  <c r="CT143" i="2"/>
  <c r="CT36" i="2"/>
  <c r="CT69" i="2"/>
  <c r="CT122" i="2"/>
  <c r="CT54" i="2"/>
  <c r="CT84" i="2"/>
  <c r="CT126" i="2"/>
  <c r="CT40" i="2"/>
  <c r="CT154" i="2"/>
  <c r="CT73" i="2"/>
  <c r="CT125" i="2"/>
  <c r="CT152" i="2"/>
  <c r="CT41" i="2"/>
  <c r="CT74" i="2"/>
  <c r="CT113" i="2"/>
  <c r="CT156" i="2"/>
  <c r="CT58" i="2"/>
  <c r="CT91" i="2"/>
  <c r="CT121" i="2"/>
  <c r="CT142" i="2"/>
  <c r="CT39" i="2"/>
  <c r="CT71" i="2"/>
  <c r="CT119" i="2"/>
  <c r="CT44" i="2"/>
  <c r="CT145" i="2"/>
  <c r="CT77" i="2"/>
  <c r="CT114" i="2"/>
  <c r="CT144" i="2"/>
  <c r="CT45" i="2"/>
  <c r="CT79" i="2"/>
  <c r="CT118" i="2"/>
  <c r="CT151" i="2"/>
  <c r="CT53" i="2"/>
  <c r="CT83" i="2"/>
  <c r="CT117" i="2"/>
  <c r="CT160" i="2"/>
  <c r="CT60" i="2"/>
  <c r="CT93" i="2"/>
  <c r="CT127" i="2"/>
  <c r="CT153" i="2"/>
  <c r="CT37" i="2"/>
  <c r="CT70" i="2"/>
  <c r="CT104" i="2"/>
  <c r="CT136" i="2"/>
  <c r="CT57" i="2"/>
  <c r="CT89" i="2"/>
  <c r="CT109" i="2"/>
  <c r="CT147" i="2"/>
  <c r="CT59" i="2"/>
  <c r="CT92" i="2"/>
  <c r="CT103" i="2"/>
  <c r="CT141" i="2"/>
  <c r="CT123" i="2"/>
  <c r="CT48" i="2"/>
  <c r="CT159" i="2"/>
  <c r="CT80" i="2"/>
  <c r="CT38" i="2"/>
  <c r="CT72" i="2"/>
  <c r="CT120" i="2"/>
  <c r="CT157" i="2"/>
  <c r="CT51" i="2"/>
  <c r="CT87" i="2"/>
  <c r="CT116" i="2"/>
  <c r="CT150" i="2"/>
  <c r="CT50" i="2"/>
  <c r="CT85" i="2"/>
  <c r="CT105" i="2"/>
  <c r="CT56" i="2"/>
  <c r="CT137" i="2"/>
  <c r="CT88" i="2"/>
  <c r="CT102" i="2"/>
  <c r="CT140" i="2"/>
  <c r="CT111" i="2"/>
  <c r="CT146" i="2"/>
  <c r="CT55" i="2"/>
  <c r="CT90" i="2"/>
  <c r="D119" i="2"/>
  <c r="J20" i="6" s="1"/>
  <c r="D141" i="2"/>
  <c r="N9" i="6" s="1"/>
  <c r="F4" i="6"/>
  <c r="D105" i="2"/>
  <c r="J6" i="6" s="1"/>
  <c r="D142" i="2"/>
  <c r="N10" i="6" s="1"/>
  <c r="F26" i="6"/>
  <c r="F22" i="6"/>
  <c r="D127" i="2"/>
  <c r="J28" i="6" s="1"/>
  <c r="D120" i="2"/>
  <c r="J21" i="6" s="1"/>
  <c r="F20" i="6"/>
  <c r="D156" i="2"/>
  <c r="N24" i="6" s="1"/>
  <c r="F25" i="6"/>
  <c r="D138" i="2"/>
  <c r="N6" i="6" s="1"/>
  <c r="D103" i="2"/>
  <c r="J4" i="6" s="1"/>
  <c r="D150" i="2"/>
  <c r="N18" i="6" s="1"/>
  <c r="F19" i="6"/>
  <c r="D114" i="2"/>
  <c r="J15" i="6" s="1"/>
  <c r="D136" i="2"/>
  <c r="N4" i="6" s="1"/>
  <c r="F7" i="6"/>
  <c r="D110" i="2"/>
  <c r="J11" i="6" s="1"/>
  <c r="D151" i="2"/>
  <c r="N19" i="6" s="1"/>
  <c r="F9" i="6"/>
  <c r="D123" i="2"/>
  <c r="J24" i="6" s="1"/>
  <c r="D104" i="2"/>
  <c r="J5" i="6" s="1"/>
  <c r="F27" i="6"/>
  <c r="D139" i="2"/>
  <c r="N7" i="6" s="1"/>
  <c r="D154" i="2"/>
  <c r="N22" i="6" s="1"/>
  <c r="D109" i="2"/>
  <c r="J10" i="6" s="1"/>
  <c r="D108" i="2"/>
  <c r="J9" i="6" s="1"/>
  <c r="F24" i="6"/>
  <c r="D149" i="2"/>
  <c r="N17" i="6" s="1"/>
  <c r="D107" i="2"/>
  <c r="J8" i="6" s="1"/>
  <c r="D144" i="2"/>
  <c r="N12" i="6" s="1"/>
  <c r="F14" i="6"/>
  <c r="F13" i="6"/>
  <c r="D152" i="2"/>
  <c r="N20" i="6" s="1"/>
  <c r="D122" i="2"/>
  <c r="J23" i="6" s="1"/>
  <c r="F16" i="6"/>
  <c r="D155" i="2"/>
  <c r="N23" i="6" s="1"/>
  <c r="D121" i="2"/>
  <c r="J22" i="6" s="1"/>
  <c r="D160" i="2"/>
  <c r="N28" i="6" s="1"/>
  <c r="D118" i="2"/>
  <c r="J19" i="6" s="1"/>
  <c r="D140" i="2"/>
  <c r="N8" i="6" s="1"/>
  <c r="F3" i="6"/>
  <c r="D124" i="2"/>
  <c r="J25" i="6" s="1"/>
  <c r="F23" i="6"/>
  <c r="D115" i="2"/>
  <c r="J16" i="6" s="1"/>
  <c r="D159" i="2"/>
  <c r="N27" i="6" s="1"/>
  <c r="F28" i="6"/>
  <c r="D126" i="2"/>
  <c r="J27" i="6" s="1"/>
  <c r="F11" i="6"/>
  <c r="D158" i="2"/>
  <c r="N26" i="6" s="1"/>
  <c r="D147" i="2"/>
  <c r="N15" i="6" s="1"/>
  <c r="D116" i="2"/>
  <c r="J17" i="6" s="1"/>
  <c r="F8" i="6"/>
  <c r="F12" i="6"/>
  <c r="D146" i="2"/>
  <c r="N14" i="6" s="1"/>
  <c r="D112" i="2"/>
  <c r="J13" i="6" s="1"/>
  <c r="F10" i="6"/>
  <c r="D111" i="2"/>
  <c r="J12" i="6" s="1"/>
  <c r="D143" i="2"/>
  <c r="N11" i="6" s="1"/>
  <c r="D157" i="2"/>
  <c r="N25" i="6" s="1"/>
  <c r="D117" i="2"/>
  <c r="J18" i="6" s="1"/>
  <c r="F21" i="6"/>
  <c r="D153" i="2"/>
  <c r="N21" i="6" s="1"/>
  <c r="F6" i="6"/>
  <c r="D106" i="2"/>
  <c r="J7" i="6" s="1"/>
  <c r="F15" i="6"/>
  <c r="D137" i="2"/>
  <c r="N5" i="6" s="1"/>
  <c r="D102" i="2"/>
  <c r="J3" i="6" s="1"/>
  <c r="D135" i="2"/>
  <c r="N3" i="6" s="1"/>
  <c r="F17" i="6"/>
  <c r="D145" i="2"/>
  <c r="N13" i="6" s="1"/>
  <c r="F5" i="6"/>
  <c r="D125" i="2"/>
  <c r="J26" i="6" s="1"/>
  <c r="F18" i="6"/>
  <c r="D113" i="2"/>
  <c r="J14" i="6" s="1"/>
  <c r="D148" i="2"/>
  <c r="N16" i="6" s="1"/>
  <c r="AV126" i="2"/>
  <c r="G67" i="2"/>
  <c r="G100" i="2" s="1"/>
  <c r="G133" i="2" s="1"/>
  <c r="O67" i="2"/>
  <c r="O100" i="2" s="1"/>
  <c r="O133" i="2" s="1"/>
  <c r="A98" i="6"/>
  <c r="S67" i="2"/>
  <c r="S100" i="2" s="1"/>
  <c r="S133" i="2" s="1"/>
  <c r="A130" i="6"/>
  <c r="K67" i="2"/>
  <c r="K100" i="2" s="1"/>
  <c r="K133" i="2" s="1"/>
  <c r="A66" i="6"/>
  <c r="AN61" i="2"/>
  <c r="B317" i="6" s="1"/>
  <c r="CD86" i="2"/>
  <c r="J629" i="6" s="1"/>
  <c r="BJ153" i="2"/>
  <c r="N438" i="6" s="1"/>
  <c r="F425" i="6"/>
  <c r="BJ40" i="2"/>
  <c r="B424" i="6" s="1"/>
  <c r="F421" i="6"/>
  <c r="BJ148" i="2"/>
  <c r="N433" i="6" s="1"/>
  <c r="BJ37" i="2"/>
  <c r="B421" i="6" s="1"/>
  <c r="BJ111" i="2"/>
  <c r="J429" i="6" s="1"/>
  <c r="BJ157" i="2"/>
  <c r="N442" i="6" s="1"/>
  <c r="BJ159" i="2"/>
  <c r="N444" i="6" s="1"/>
  <c r="BJ120" i="2"/>
  <c r="J438" i="6" s="1"/>
  <c r="BJ150" i="2"/>
  <c r="N435" i="6" s="1"/>
  <c r="BJ114" i="2"/>
  <c r="J432" i="6" s="1"/>
  <c r="F438" i="6"/>
  <c r="BJ52" i="2"/>
  <c r="B436" i="6" s="1"/>
  <c r="F439" i="6"/>
  <c r="BJ57" i="2"/>
  <c r="B441" i="6" s="1"/>
  <c r="BJ125" i="2"/>
  <c r="J443" i="6" s="1"/>
  <c r="F430" i="6"/>
  <c r="BJ139" i="2"/>
  <c r="N424" i="6" s="1"/>
  <c r="BJ46" i="2"/>
  <c r="B430" i="6" s="1"/>
  <c r="BJ110" i="2"/>
  <c r="J428" i="6" s="1"/>
  <c r="F445" i="6"/>
  <c r="BJ151" i="2"/>
  <c r="N436" i="6" s="1"/>
  <c r="BJ108" i="2"/>
  <c r="J426" i="6" s="1"/>
  <c r="BJ152" i="2"/>
  <c r="N437" i="6" s="1"/>
  <c r="BJ122" i="2"/>
  <c r="J440" i="6" s="1"/>
  <c r="F427" i="6"/>
  <c r="BJ43" i="2"/>
  <c r="B427" i="6" s="1"/>
  <c r="BJ44" i="2"/>
  <c r="B428" i="6" s="1"/>
  <c r="BJ144" i="2"/>
  <c r="N429" i="6" s="1"/>
  <c r="BJ117" i="2"/>
  <c r="J435" i="6" s="1"/>
  <c r="F428" i="6"/>
  <c r="BJ107" i="2"/>
  <c r="J425" i="6" s="1"/>
  <c r="BJ49" i="2"/>
  <c r="B433" i="6" s="1"/>
  <c r="F432" i="6"/>
  <c r="BJ137" i="2"/>
  <c r="N422" i="6" s="1"/>
  <c r="F422" i="6"/>
  <c r="BJ39" i="2"/>
  <c r="B423" i="6" s="1"/>
  <c r="BJ142" i="2"/>
  <c r="N427" i="6" s="1"/>
  <c r="BJ102" i="2"/>
  <c r="J420" i="6" s="1"/>
  <c r="AV159" i="2"/>
  <c r="AV60" i="2"/>
  <c r="BZ84" i="2"/>
  <c r="J595" i="6" s="1"/>
  <c r="BV44" i="2"/>
  <c r="B556" i="6" s="1"/>
  <c r="BJ112" i="2"/>
  <c r="J430" i="6" s="1"/>
  <c r="F436" i="6"/>
  <c r="BJ50" i="2"/>
  <c r="B434" i="6" s="1"/>
  <c r="BJ145" i="2"/>
  <c r="N430" i="6" s="1"/>
  <c r="F441" i="6"/>
  <c r="BJ56" i="2"/>
  <c r="B440" i="6" s="1"/>
  <c r="BJ135" i="2"/>
  <c r="N420" i="6" s="1"/>
  <c r="BJ103" i="2"/>
  <c r="J421" i="6" s="1"/>
  <c r="BZ85" i="2"/>
  <c r="J596" i="6" s="1"/>
  <c r="BN60" i="2"/>
  <c r="F424" i="6"/>
  <c r="BJ116" i="2"/>
  <c r="J434" i="6" s="1"/>
  <c r="B425" i="6"/>
  <c r="BJ136" i="2"/>
  <c r="N421" i="6" s="1"/>
  <c r="BJ109" i="2"/>
  <c r="J427" i="6" s="1"/>
  <c r="BJ160" i="2"/>
  <c r="N445" i="6" s="1"/>
  <c r="AR156" i="2"/>
  <c r="N345" i="6" s="1"/>
  <c r="AR57" i="2"/>
  <c r="B345" i="6" s="1"/>
  <c r="BJ118" i="2"/>
  <c r="J436" i="6" s="1"/>
  <c r="F437" i="6"/>
  <c r="BJ155" i="2"/>
  <c r="N440" i="6" s="1"/>
  <c r="BJ55" i="2"/>
  <c r="B439" i="6" s="1"/>
  <c r="BJ47" i="2"/>
  <c r="B431" i="6" s="1"/>
  <c r="F431" i="6"/>
  <c r="BJ124" i="2"/>
  <c r="J442" i="6" s="1"/>
  <c r="BJ58" i="2"/>
  <c r="B442" i="6" s="1"/>
  <c r="BJ105" i="2"/>
  <c r="J423" i="6" s="1"/>
  <c r="F442" i="6"/>
  <c r="BJ138" i="2"/>
  <c r="N423" i="6" s="1"/>
  <c r="BJ123" i="2"/>
  <c r="J441" i="6" s="1"/>
  <c r="BJ140" i="2"/>
  <c r="N425" i="6" s="1"/>
  <c r="BJ36" i="2"/>
  <c r="B420" i="6" s="1"/>
  <c r="F420" i="6"/>
  <c r="BJ141" i="2"/>
  <c r="N426" i="6" s="1"/>
  <c r="BJ106" i="2"/>
  <c r="J424" i="6" s="1"/>
  <c r="BJ59" i="2"/>
  <c r="B443" i="6" s="1"/>
  <c r="F443" i="6"/>
  <c r="F429" i="6"/>
  <c r="BJ121" i="2"/>
  <c r="J439" i="6" s="1"/>
  <c r="BJ45" i="2"/>
  <c r="B429" i="6" s="1"/>
  <c r="BJ149" i="2"/>
  <c r="N434" i="6" s="1"/>
  <c r="BJ126" i="2"/>
  <c r="J444" i="6" s="1"/>
  <c r="F423" i="6"/>
  <c r="BJ38" i="2"/>
  <c r="B422" i="6" s="1"/>
  <c r="BV42" i="2"/>
  <c r="B554" i="6" s="1"/>
  <c r="BJ115" i="2"/>
  <c r="J433" i="6" s="1"/>
  <c r="BJ51" i="2"/>
  <c r="B435" i="6" s="1"/>
  <c r="BJ147" i="2"/>
  <c r="N432" i="6" s="1"/>
  <c r="F435" i="6"/>
  <c r="BJ156" i="2"/>
  <c r="N441" i="6" s="1"/>
  <c r="F426" i="6"/>
  <c r="BJ127" i="2"/>
  <c r="J445" i="6" s="1"/>
  <c r="BJ42" i="2"/>
  <c r="B426" i="6" s="1"/>
  <c r="BJ143" i="2"/>
  <c r="N428" i="6" s="1"/>
  <c r="BJ104" i="2"/>
  <c r="J422" i="6" s="1"/>
  <c r="F444" i="6"/>
  <c r="BJ60" i="2"/>
  <c r="B444" i="6" s="1"/>
  <c r="BZ52" i="2"/>
  <c r="B596" i="6" s="1"/>
  <c r="BJ48" i="2"/>
  <c r="B432" i="6" s="1"/>
  <c r="BJ154" i="2"/>
  <c r="N439" i="6" s="1"/>
  <c r="F433" i="6"/>
  <c r="AZ123" i="2"/>
  <c r="J409" i="6" s="1"/>
  <c r="BJ53" i="2"/>
  <c r="B437" i="6" s="1"/>
  <c r="BJ113" i="2"/>
  <c r="J431" i="6" s="1"/>
  <c r="F440" i="6"/>
  <c r="BJ146" i="2"/>
  <c r="N431" i="6" s="1"/>
  <c r="BN159" i="2"/>
  <c r="BV45" i="2"/>
  <c r="B557" i="6" s="1"/>
  <c r="F434" i="6"/>
  <c r="BJ119" i="2"/>
  <c r="J437" i="6" s="1"/>
  <c r="BJ158" i="2"/>
  <c r="N443" i="6" s="1"/>
  <c r="BJ54" i="2"/>
  <c r="B438" i="6" s="1"/>
  <c r="BN126" i="2"/>
  <c r="BN125" i="2"/>
  <c r="BN59" i="2"/>
  <c r="BN158" i="2"/>
  <c r="AF157" i="2"/>
  <c r="N250" i="6" s="1"/>
  <c r="BR78" i="2"/>
  <c r="F525" i="6" s="1"/>
  <c r="BR151" i="2"/>
  <c r="N532" i="6" s="1"/>
  <c r="BR45" i="2"/>
  <c r="B525" i="6" s="1"/>
  <c r="BR118" i="2"/>
  <c r="J532" i="6" s="1"/>
  <c r="CP90" i="2"/>
  <c r="J729" i="6" s="1"/>
  <c r="BR44" i="2"/>
  <c r="B524" i="6" s="1"/>
  <c r="N516" i="6"/>
  <c r="BR76" i="2"/>
  <c r="F523" i="6" s="1"/>
  <c r="BR105" i="2"/>
  <c r="J519" i="6" s="1"/>
  <c r="AB56" i="2"/>
  <c r="B216" i="6" s="1"/>
  <c r="BR80" i="2"/>
  <c r="F527" i="6" s="1"/>
  <c r="BR156" i="2"/>
  <c r="N537" i="6" s="1"/>
  <c r="BR121" i="2"/>
  <c r="J535" i="6" s="1"/>
  <c r="BR48" i="2"/>
  <c r="B528" i="6" s="1"/>
  <c r="AZ91" i="2"/>
  <c r="F410" i="6" s="1"/>
  <c r="BR70" i="2"/>
  <c r="F517" i="6" s="1"/>
  <c r="BR38" i="2"/>
  <c r="B518" i="6" s="1"/>
  <c r="BR147" i="2"/>
  <c r="N528" i="6" s="1"/>
  <c r="BR125" i="2"/>
  <c r="J539" i="6" s="1"/>
  <c r="AZ147" i="2"/>
  <c r="N400" i="6" s="1"/>
  <c r="BR146" i="2"/>
  <c r="N527" i="6" s="1"/>
  <c r="BR91" i="2"/>
  <c r="F538" i="6" s="1"/>
  <c r="BR58" i="2"/>
  <c r="B538" i="6" s="1"/>
  <c r="BR106" i="2"/>
  <c r="J520" i="6" s="1"/>
  <c r="AF50" i="2"/>
  <c r="B242" i="6" s="1"/>
  <c r="BR52" i="2"/>
  <c r="B532" i="6" s="1"/>
  <c r="BR84" i="2"/>
  <c r="F531" i="6" s="1"/>
  <c r="BR117" i="2"/>
  <c r="J531" i="6" s="1"/>
  <c r="BR154" i="2"/>
  <c r="N535" i="6" s="1"/>
  <c r="AN152" i="2"/>
  <c r="N309" i="6" s="1"/>
  <c r="BR120" i="2"/>
  <c r="J534" i="6" s="1"/>
  <c r="BR54" i="2"/>
  <c r="B534" i="6" s="1"/>
  <c r="BR87" i="2"/>
  <c r="F534" i="6" s="1"/>
  <c r="N541" i="6"/>
  <c r="AZ150" i="2"/>
  <c r="N403" i="6" s="1"/>
  <c r="BR92" i="2"/>
  <c r="F539" i="6" s="1"/>
  <c r="J516" i="6"/>
  <c r="BR137" i="2"/>
  <c r="N518" i="6" s="1"/>
  <c r="BR59" i="2"/>
  <c r="B539" i="6" s="1"/>
  <c r="AZ122" i="2"/>
  <c r="J408" i="6" s="1"/>
  <c r="BR73" i="2"/>
  <c r="F520" i="6" s="1"/>
  <c r="BR126" i="2"/>
  <c r="J540" i="6" s="1"/>
  <c r="BR40" i="2"/>
  <c r="B520" i="6" s="1"/>
  <c r="BR157" i="2"/>
  <c r="N538" i="6" s="1"/>
  <c r="CP87" i="2"/>
  <c r="J726" i="6" s="1"/>
  <c r="CD52" i="2"/>
  <c r="B628" i="6" s="1"/>
  <c r="BZ79" i="2"/>
  <c r="J590" i="6" s="1"/>
  <c r="BN58" i="2"/>
  <c r="B506" i="6" s="1"/>
  <c r="AZ145" i="2"/>
  <c r="N398" i="6" s="1"/>
  <c r="BR139" i="2"/>
  <c r="N520" i="6" s="1"/>
  <c r="BR109" i="2"/>
  <c r="J523" i="6" s="1"/>
  <c r="BR55" i="2"/>
  <c r="B535" i="6" s="1"/>
  <c r="BR88" i="2"/>
  <c r="F535" i="6" s="1"/>
  <c r="CH84" i="2"/>
  <c r="J659" i="6" s="1"/>
  <c r="BR116" i="2"/>
  <c r="J530" i="6" s="1"/>
  <c r="BR53" i="2"/>
  <c r="B533" i="6" s="1"/>
  <c r="BR152" i="2"/>
  <c r="N533" i="6" s="1"/>
  <c r="BR85" i="2"/>
  <c r="F532" i="6" s="1"/>
  <c r="AV123" i="2"/>
  <c r="J377" i="6" s="1"/>
  <c r="BR148" i="2"/>
  <c r="N529" i="6" s="1"/>
  <c r="BR94" i="2"/>
  <c r="F541" i="6" s="1"/>
  <c r="BR103" i="2"/>
  <c r="J517" i="6" s="1"/>
  <c r="BR60" i="2"/>
  <c r="B540" i="6" s="1"/>
  <c r="CP91" i="2"/>
  <c r="J730" i="6" s="1"/>
  <c r="BR86" i="2"/>
  <c r="F533" i="6" s="1"/>
  <c r="BR51" i="2"/>
  <c r="B531" i="6" s="1"/>
  <c r="BR110" i="2"/>
  <c r="J524" i="6" s="1"/>
  <c r="BR136" i="2"/>
  <c r="N517" i="6" s="1"/>
  <c r="BR124" i="2"/>
  <c r="J538" i="6" s="1"/>
  <c r="F528" i="6"/>
  <c r="BR47" i="2"/>
  <c r="B527" i="6" s="1"/>
  <c r="CL58" i="2"/>
  <c r="B698" i="6" s="1"/>
  <c r="AZ73" i="2"/>
  <c r="F392" i="6" s="1"/>
  <c r="BR90" i="2"/>
  <c r="F537" i="6" s="1"/>
  <c r="BR57" i="2"/>
  <c r="B537" i="6" s="1"/>
  <c r="BR115" i="2"/>
  <c r="J529" i="6" s="1"/>
  <c r="N540" i="6"/>
  <c r="AR47" i="2"/>
  <c r="B335" i="6" s="1"/>
  <c r="BR71" i="2"/>
  <c r="F518" i="6" s="1"/>
  <c r="BR37" i="2"/>
  <c r="B517" i="6" s="1"/>
  <c r="BR138" i="2"/>
  <c r="N519" i="6" s="1"/>
  <c r="BR123" i="2"/>
  <c r="J537" i="6" s="1"/>
  <c r="BZ51" i="2"/>
  <c r="B595" i="6" s="1"/>
  <c r="BR46" i="2"/>
  <c r="B526" i="6" s="1"/>
  <c r="BR141" i="2"/>
  <c r="N522" i="6" s="1"/>
  <c r="BR113" i="2"/>
  <c r="J527" i="6" s="1"/>
  <c r="BR79" i="2"/>
  <c r="F526" i="6" s="1"/>
  <c r="CP57" i="2"/>
  <c r="B729" i="6" s="1"/>
  <c r="CP54" i="2"/>
  <c r="B726" i="6" s="1"/>
  <c r="CD82" i="2"/>
  <c r="J625" i="6" s="1"/>
  <c r="BN124" i="2"/>
  <c r="J506" i="6" s="1"/>
  <c r="CH37" i="2"/>
  <c r="B645" i="6" s="1"/>
  <c r="BR61" i="2"/>
  <c r="B541" i="6" s="1"/>
  <c r="BR93" i="2"/>
  <c r="F540" i="6" s="1"/>
  <c r="BR158" i="2"/>
  <c r="N539" i="6" s="1"/>
  <c r="BR108" i="2"/>
  <c r="J522" i="6" s="1"/>
  <c r="X39" i="2"/>
  <c r="B167" i="6" s="1"/>
  <c r="BR153" i="2"/>
  <c r="N534" i="6" s="1"/>
  <c r="BR36" i="2"/>
  <c r="B516" i="6" s="1"/>
  <c r="BR69" i="2"/>
  <c r="F516" i="6" s="1"/>
  <c r="X114" i="2"/>
  <c r="J176" i="6" s="1"/>
  <c r="J521" i="6"/>
  <c r="BR89" i="2"/>
  <c r="F536" i="6" s="1"/>
  <c r="BR56" i="2"/>
  <c r="B536" i="6" s="1"/>
  <c r="BR140" i="2"/>
  <c r="N521" i="6" s="1"/>
  <c r="BR104" i="2"/>
  <c r="J518" i="6" s="1"/>
  <c r="BR150" i="2"/>
  <c r="N531" i="6" s="1"/>
  <c r="BR114" i="2"/>
  <c r="J528" i="6" s="1"/>
  <c r="BR43" i="2"/>
  <c r="B523" i="6" s="1"/>
  <c r="BR144" i="2"/>
  <c r="N525" i="6" s="1"/>
  <c r="BR77" i="2"/>
  <c r="F524" i="6" s="1"/>
  <c r="BR122" i="2"/>
  <c r="J536" i="6" s="1"/>
  <c r="BR149" i="2"/>
  <c r="N530" i="6" s="1"/>
  <c r="BR41" i="2"/>
  <c r="B521" i="6" s="1"/>
  <c r="BR75" i="2"/>
  <c r="F522" i="6" s="1"/>
  <c r="CL69" i="2"/>
  <c r="J676" i="6" s="1"/>
  <c r="BR39" i="2"/>
  <c r="B519" i="6" s="1"/>
  <c r="BR127" i="2"/>
  <c r="J541" i="6" s="1"/>
  <c r="BR72" i="2"/>
  <c r="F519" i="6" s="1"/>
  <c r="BR155" i="2"/>
  <c r="N536" i="6" s="1"/>
  <c r="BR74" i="2"/>
  <c r="F521" i="6" s="1"/>
  <c r="BR119" i="2"/>
  <c r="J533" i="6" s="1"/>
  <c r="BR42" i="2"/>
  <c r="B522" i="6" s="1"/>
  <c r="BR142" i="2"/>
  <c r="N523" i="6" s="1"/>
  <c r="BR83" i="2"/>
  <c r="F530" i="6" s="1"/>
  <c r="BR50" i="2"/>
  <c r="B530" i="6" s="1"/>
  <c r="BR143" i="2"/>
  <c r="N524" i="6" s="1"/>
  <c r="BR111" i="2"/>
  <c r="J525" i="6" s="1"/>
  <c r="CL89" i="2"/>
  <c r="J696" i="6" s="1"/>
  <c r="BZ81" i="2"/>
  <c r="J592" i="6" s="1"/>
  <c r="AZ159" i="2"/>
  <c r="N412" i="6" s="1"/>
  <c r="AN142" i="2"/>
  <c r="N299" i="6" s="1"/>
  <c r="CL53" i="2"/>
  <c r="B693" i="6" s="1"/>
  <c r="CL37" i="2"/>
  <c r="B677" i="6" s="1"/>
  <c r="BF45" i="2"/>
  <c r="B461" i="6" s="1"/>
  <c r="AZ151" i="2"/>
  <c r="N404" i="6" s="1"/>
  <c r="AV155" i="2"/>
  <c r="N376" i="6" s="1"/>
  <c r="AN123" i="2"/>
  <c r="J313" i="6" s="1"/>
  <c r="AJ60" i="2"/>
  <c r="B284" i="6" s="1"/>
  <c r="AF47" i="2"/>
  <c r="B239" i="6" s="1"/>
  <c r="AF158" i="2"/>
  <c r="N251" i="6" s="1"/>
  <c r="AF45" i="2"/>
  <c r="B237" i="6" s="1"/>
  <c r="AF156" i="2"/>
  <c r="N249" i="6" s="1"/>
  <c r="AB61" i="2"/>
  <c r="B221" i="6" s="1"/>
  <c r="X60" i="2"/>
  <c r="B188" i="6" s="1"/>
  <c r="AZ157" i="2"/>
  <c r="N410" i="6" s="1"/>
  <c r="BV41" i="2"/>
  <c r="B553" i="6" s="1"/>
  <c r="BN153" i="2"/>
  <c r="N502" i="6" s="1"/>
  <c r="BF59" i="2"/>
  <c r="BF154" i="2"/>
  <c r="N471" i="6" s="1"/>
  <c r="AB127" i="2"/>
  <c r="J221" i="6" s="1"/>
  <c r="BF123" i="2"/>
  <c r="J473" i="6" s="1"/>
  <c r="AZ58" i="2"/>
  <c r="B410" i="6" s="1"/>
  <c r="AV156" i="2"/>
  <c r="N377" i="6" s="1"/>
  <c r="AR120" i="2"/>
  <c r="J342" i="6" s="1"/>
  <c r="F342" i="6"/>
  <c r="AN158" i="2"/>
  <c r="N315" i="6" s="1"/>
  <c r="AN94" i="2"/>
  <c r="F317" i="6" s="1"/>
  <c r="AN93" i="2"/>
  <c r="F316" i="6" s="1"/>
  <c r="AN124" i="2"/>
  <c r="J314" i="6" s="1"/>
  <c r="AJ59" i="2"/>
  <c r="B283" i="6" s="1"/>
  <c r="AJ58" i="2"/>
  <c r="B282" i="6" s="1"/>
  <c r="AJ57" i="2"/>
  <c r="B281" i="6" s="1"/>
  <c r="AF43" i="2"/>
  <c r="B235" i="6" s="1"/>
  <c r="AF58" i="2"/>
  <c r="B250" i="6" s="1"/>
  <c r="AF57" i="2"/>
  <c r="B249" i="6" s="1"/>
  <c r="AF56" i="2"/>
  <c r="B248" i="6" s="1"/>
  <c r="AB59" i="2"/>
  <c r="B219" i="6" s="1"/>
  <c r="AB58" i="2"/>
  <c r="B218" i="6" s="1"/>
  <c r="AB57" i="2"/>
  <c r="B217" i="6" s="1"/>
  <c r="AB123" i="2"/>
  <c r="J217" i="6" s="1"/>
  <c r="X59" i="2"/>
  <c r="B187" i="6" s="1"/>
  <c r="X58" i="2"/>
  <c r="B186" i="6" s="1"/>
  <c r="X57" i="2"/>
  <c r="B185" i="6" s="1"/>
  <c r="CP55" i="2"/>
  <c r="B727" i="6" s="1"/>
  <c r="CL91" i="2"/>
  <c r="J698" i="6" s="1"/>
  <c r="CH57" i="2"/>
  <c r="B665" i="6" s="1"/>
  <c r="F506" i="6"/>
  <c r="BN55" i="2"/>
  <c r="B503" i="6" s="1"/>
  <c r="F504" i="6"/>
  <c r="BN120" i="2"/>
  <c r="J502" i="6" s="1"/>
  <c r="BF55" i="2"/>
  <c r="B471" i="6" s="1"/>
  <c r="BF126" i="2"/>
  <c r="F472" i="6"/>
  <c r="AZ60" i="2"/>
  <c r="B412" i="6" s="1"/>
  <c r="AV56" i="2"/>
  <c r="B376" i="6" s="1"/>
  <c r="AV154" i="2"/>
  <c r="N375" i="6" s="1"/>
  <c r="AV58" i="2"/>
  <c r="AV57" i="2"/>
  <c r="B377" i="6" s="1"/>
  <c r="AR154" i="2"/>
  <c r="N343" i="6" s="1"/>
  <c r="AR56" i="2"/>
  <c r="B344" i="6" s="1"/>
  <c r="AN126" i="2"/>
  <c r="J316" i="6" s="1"/>
  <c r="AJ91" i="2"/>
  <c r="F282" i="6" s="1"/>
  <c r="AJ90" i="2"/>
  <c r="F281" i="6" s="1"/>
  <c r="AF90" i="2"/>
  <c r="F249" i="6" s="1"/>
  <c r="AF54" i="2"/>
  <c r="B246" i="6" s="1"/>
  <c r="AF92" i="2"/>
  <c r="F251" i="6" s="1"/>
  <c r="AF52" i="2"/>
  <c r="B244" i="6" s="1"/>
  <c r="AB126" i="2"/>
  <c r="J220" i="6" s="1"/>
  <c r="AB92" i="2"/>
  <c r="F219" i="6" s="1"/>
  <c r="X91" i="2"/>
  <c r="F186" i="6" s="1"/>
  <c r="X90" i="2"/>
  <c r="F185" i="6" s="1"/>
  <c r="X92" i="2"/>
  <c r="F187" i="6" s="1"/>
  <c r="X159" i="2"/>
  <c r="N188" i="6" s="1"/>
  <c r="CL54" i="2"/>
  <c r="B694" i="6" s="1"/>
  <c r="CP88" i="2"/>
  <c r="J727" i="6" s="1"/>
  <c r="CL87" i="2"/>
  <c r="J694" i="6" s="1"/>
  <c r="CP58" i="2"/>
  <c r="B730" i="6" s="1"/>
  <c r="CH55" i="2"/>
  <c r="B663" i="6" s="1"/>
  <c r="CH86" i="2"/>
  <c r="J661" i="6" s="1"/>
  <c r="CH85" i="2"/>
  <c r="J660" i="6" s="1"/>
  <c r="BF159" i="2"/>
  <c r="BV73" i="2"/>
  <c r="J552" i="6" s="1"/>
  <c r="BV72" i="2"/>
  <c r="J551" i="6" s="1"/>
  <c r="BV43" i="2"/>
  <c r="B555" i="6" s="1"/>
  <c r="BN123" i="2"/>
  <c r="J505" i="6" s="1"/>
  <c r="BN122" i="2"/>
  <c r="J504" i="6" s="1"/>
  <c r="F471" i="6"/>
  <c r="BF155" i="2"/>
  <c r="N472" i="6" s="1"/>
  <c r="AZ126" i="2"/>
  <c r="J412" i="6" s="1"/>
  <c r="AV55" i="2"/>
  <c r="B375" i="6" s="1"/>
  <c r="F376" i="6"/>
  <c r="AV120" i="2"/>
  <c r="J374" i="6" s="1"/>
  <c r="AR54" i="2"/>
  <c r="B342" i="6" s="1"/>
  <c r="AN127" i="2"/>
  <c r="J317" i="6" s="1"/>
  <c r="AN160" i="2"/>
  <c r="N317" i="6" s="1"/>
  <c r="AJ123" i="2"/>
  <c r="J281" i="6" s="1"/>
  <c r="AJ160" i="2"/>
  <c r="N285" i="6" s="1"/>
  <c r="AF51" i="2"/>
  <c r="B243" i="6" s="1"/>
  <c r="AF125" i="2"/>
  <c r="J251" i="6" s="1"/>
  <c r="AF49" i="2"/>
  <c r="B241" i="6" s="1"/>
  <c r="AF91" i="2"/>
  <c r="F250" i="6" s="1"/>
  <c r="AB160" i="2"/>
  <c r="N221" i="6" s="1"/>
  <c r="X123" i="2"/>
  <c r="J185" i="6" s="1"/>
  <c r="AZ155" i="2"/>
  <c r="N408" i="6" s="1"/>
  <c r="CL90" i="2"/>
  <c r="J697" i="6" s="1"/>
  <c r="CP89" i="2"/>
  <c r="J728" i="6" s="1"/>
  <c r="CD85" i="2"/>
  <c r="J628" i="6" s="1"/>
  <c r="BZ83" i="2"/>
  <c r="J594" i="6" s="1"/>
  <c r="BN157" i="2"/>
  <c r="N506" i="6" s="1"/>
  <c r="BF121" i="2"/>
  <c r="J471" i="6" s="1"/>
  <c r="BF120" i="2"/>
  <c r="J470" i="6" s="1"/>
  <c r="F470" i="6"/>
  <c r="AZ124" i="2"/>
  <c r="J410" i="6" s="1"/>
  <c r="AV122" i="2"/>
  <c r="J376" i="6" s="1"/>
  <c r="AV125" i="2"/>
  <c r="CD53" i="2"/>
  <c r="B629" i="6" s="1"/>
  <c r="BZ50" i="2"/>
  <c r="B594" i="6" s="1"/>
  <c r="AZ37" i="2"/>
  <c r="B389" i="6" s="1"/>
  <c r="AZ142" i="2"/>
  <c r="N395" i="6" s="1"/>
  <c r="X79" i="2"/>
  <c r="F174" i="6" s="1"/>
  <c r="AR122" i="2"/>
  <c r="J344" i="6" s="1"/>
  <c r="F343" i="6"/>
  <c r="AR155" i="2"/>
  <c r="N344" i="6" s="1"/>
  <c r="AN157" i="2"/>
  <c r="N314" i="6" s="1"/>
  <c r="AN156" i="2"/>
  <c r="N313" i="6" s="1"/>
  <c r="AJ158" i="2"/>
  <c r="N283" i="6" s="1"/>
  <c r="AJ157" i="2"/>
  <c r="N282" i="6" s="1"/>
  <c r="AJ156" i="2"/>
  <c r="N281" i="6" s="1"/>
  <c r="AF46" i="2"/>
  <c r="B238" i="6" s="1"/>
  <c r="AF44" i="2"/>
  <c r="B236" i="6" s="1"/>
  <c r="AB158" i="2"/>
  <c r="N219" i="6" s="1"/>
  <c r="AB157" i="2"/>
  <c r="N218" i="6" s="1"/>
  <c r="AB156" i="2"/>
  <c r="N217" i="6" s="1"/>
  <c r="X158" i="2"/>
  <c r="N187" i="6" s="1"/>
  <c r="X157" i="2"/>
  <c r="N186" i="6" s="1"/>
  <c r="X156" i="2"/>
  <c r="N185" i="6" s="1"/>
  <c r="X147" i="2"/>
  <c r="N176" i="6" s="1"/>
  <c r="AZ153" i="2"/>
  <c r="N406" i="6" s="1"/>
  <c r="BN56" i="2"/>
  <c r="B504" i="6" s="1"/>
  <c r="BN154" i="2"/>
  <c r="N503" i="6" s="1"/>
  <c r="BN57" i="2"/>
  <c r="B505" i="6" s="1"/>
  <c r="AB60" i="2"/>
  <c r="B220" i="6" s="1"/>
  <c r="BF58" i="2"/>
  <c r="BF153" i="2"/>
  <c r="N470" i="6" s="1"/>
  <c r="BF57" i="2"/>
  <c r="B473" i="6" s="1"/>
  <c r="BF56" i="2"/>
  <c r="B472" i="6" s="1"/>
  <c r="AZ93" i="2"/>
  <c r="F412" i="6" s="1"/>
  <c r="AV158" i="2"/>
  <c r="AV157" i="2"/>
  <c r="AV121" i="2"/>
  <c r="J375" i="6" s="1"/>
  <c r="F375" i="6"/>
  <c r="AR121" i="2"/>
  <c r="J343" i="6" s="1"/>
  <c r="AN60" i="2"/>
  <c r="B316" i="6" s="1"/>
  <c r="AN59" i="2"/>
  <c r="B315" i="6" s="1"/>
  <c r="AN58" i="2"/>
  <c r="B314" i="6" s="1"/>
  <c r="AN57" i="2"/>
  <c r="B313" i="6" s="1"/>
  <c r="AJ94" i="2"/>
  <c r="F285" i="6" s="1"/>
  <c r="AJ93" i="2"/>
  <c r="F284" i="6" s="1"/>
  <c r="AJ124" i="2"/>
  <c r="J282" i="6" s="1"/>
  <c r="AF59" i="2"/>
  <c r="B251" i="6" s="1"/>
  <c r="AF42" i="2"/>
  <c r="B234" i="6" s="1"/>
  <c r="AF123" i="2"/>
  <c r="J249" i="6" s="1"/>
  <c r="AB94" i="2"/>
  <c r="F221" i="6" s="1"/>
  <c r="AB93" i="2"/>
  <c r="F220" i="6" s="1"/>
  <c r="X94" i="2"/>
  <c r="F189" i="6" s="1"/>
  <c r="X93" i="2"/>
  <c r="F188" i="6" s="1"/>
  <c r="X124" i="2"/>
  <c r="J186" i="6" s="1"/>
  <c r="BF60" i="2"/>
  <c r="AZ156" i="2"/>
  <c r="N409" i="6" s="1"/>
  <c r="AB159" i="2"/>
  <c r="N220" i="6" s="1"/>
  <c r="CL56" i="2"/>
  <c r="B696" i="6" s="1"/>
  <c r="CL88" i="2"/>
  <c r="J695" i="6" s="1"/>
  <c r="CL57" i="2"/>
  <c r="B697" i="6" s="1"/>
  <c r="CH87" i="2"/>
  <c r="J662" i="6" s="1"/>
  <c r="CH56" i="2"/>
  <c r="B664" i="6" s="1"/>
  <c r="CD51" i="2"/>
  <c r="B627" i="6" s="1"/>
  <c r="CD84" i="2"/>
  <c r="J627" i="6" s="1"/>
  <c r="BZ82" i="2"/>
  <c r="J593" i="6" s="1"/>
  <c r="F505" i="6"/>
  <c r="BN54" i="2"/>
  <c r="B502" i="6" s="1"/>
  <c r="X61" i="2"/>
  <c r="B189" i="6" s="1"/>
  <c r="F473" i="6"/>
  <c r="BF54" i="2"/>
  <c r="B470" i="6" s="1"/>
  <c r="AZ59" i="2"/>
  <c r="B411" i="6" s="1"/>
  <c r="AZ89" i="2"/>
  <c r="F408" i="6" s="1"/>
  <c r="AZ92" i="2"/>
  <c r="F411" i="6" s="1"/>
  <c r="AV59" i="2"/>
  <c r="AV153" i="2"/>
  <c r="N374" i="6" s="1"/>
  <c r="AV124" i="2"/>
  <c r="AR153" i="2"/>
  <c r="N342" i="6" s="1"/>
  <c r="AR123" i="2"/>
  <c r="J345" i="6" s="1"/>
  <c r="AN90" i="2"/>
  <c r="F313" i="6" s="1"/>
  <c r="AJ127" i="2"/>
  <c r="J285" i="6" s="1"/>
  <c r="AJ126" i="2"/>
  <c r="J284" i="6" s="1"/>
  <c r="AF55" i="2"/>
  <c r="B247" i="6" s="1"/>
  <c r="AF89" i="2"/>
  <c r="F248" i="6" s="1"/>
  <c r="AF53" i="2"/>
  <c r="B245" i="6" s="1"/>
  <c r="AB90" i="2"/>
  <c r="F217" i="6" s="1"/>
  <c r="X127" i="2"/>
  <c r="J189" i="6" s="1"/>
  <c r="X126" i="2"/>
  <c r="J188" i="6" s="1"/>
  <c r="X160" i="2"/>
  <c r="N189" i="6" s="1"/>
  <c r="AN159" i="2"/>
  <c r="N316" i="6" s="1"/>
  <c r="CL55" i="2"/>
  <c r="B695" i="6" s="1"/>
  <c r="CH88" i="2"/>
  <c r="J663" i="6" s="1"/>
  <c r="CH54" i="2"/>
  <c r="B662" i="6" s="1"/>
  <c r="BZ78" i="2"/>
  <c r="J589" i="6" s="1"/>
  <c r="BZ49" i="2"/>
  <c r="B593" i="6" s="1"/>
  <c r="BV74" i="2"/>
  <c r="J553" i="6" s="1"/>
  <c r="F502" i="6"/>
  <c r="BN156" i="2"/>
  <c r="N505" i="6" s="1"/>
  <c r="BF122" i="2"/>
  <c r="J472" i="6" s="1"/>
  <c r="BF125" i="2"/>
  <c r="BF124" i="2"/>
  <c r="AZ56" i="2"/>
  <c r="B408" i="6" s="1"/>
  <c r="AZ90" i="2"/>
  <c r="F409" i="6" s="1"/>
  <c r="AZ125" i="2"/>
  <c r="J411" i="6" s="1"/>
  <c r="F377" i="6"/>
  <c r="AV54" i="2"/>
  <c r="B374" i="6" s="1"/>
  <c r="AR55" i="2"/>
  <c r="B343" i="6" s="1"/>
  <c r="F344" i="6"/>
  <c r="AN91" i="2"/>
  <c r="F314" i="6" s="1"/>
  <c r="AJ61" i="2"/>
  <c r="B285" i="6" s="1"/>
  <c r="AN125" i="2"/>
  <c r="J315" i="6" s="1"/>
  <c r="AN92" i="2"/>
  <c r="F315" i="6" s="1"/>
  <c r="AJ125" i="2"/>
  <c r="J283" i="6" s="1"/>
  <c r="AJ92" i="2"/>
  <c r="F283" i="6" s="1"/>
  <c r="AF122" i="2"/>
  <c r="J248" i="6" s="1"/>
  <c r="AF124" i="2"/>
  <c r="J250" i="6" s="1"/>
  <c r="AF48" i="2"/>
  <c r="B240" i="6" s="1"/>
  <c r="AF155" i="2"/>
  <c r="N248" i="6" s="1"/>
  <c r="AB125" i="2"/>
  <c r="J219" i="6" s="1"/>
  <c r="AB124" i="2"/>
  <c r="J218" i="6" s="1"/>
  <c r="AB91" i="2"/>
  <c r="F218" i="6" s="1"/>
  <c r="X125" i="2"/>
  <c r="J187" i="6" s="1"/>
  <c r="AJ159" i="2"/>
  <c r="N284" i="6" s="1"/>
  <c r="CP56" i="2"/>
  <c r="B728" i="6" s="1"/>
  <c r="CD83" i="2"/>
  <c r="J626" i="6" s="1"/>
  <c r="CD54" i="2"/>
  <c r="B630" i="6" s="1"/>
  <c r="BZ80" i="2"/>
  <c r="J591" i="6" s="1"/>
  <c r="AZ158" i="2"/>
  <c r="N411" i="6" s="1"/>
  <c r="BN155" i="2"/>
  <c r="N504" i="6" s="1"/>
  <c r="BN121" i="2"/>
  <c r="J503" i="6" s="1"/>
  <c r="F503" i="6"/>
  <c r="BF157" i="2"/>
  <c r="BF156" i="2"/>
  <c r="N473" i="6" s="1"/>
  <c r="AZ57" i="2"/>
  <c r="B409" i="6" s="1"/>
  <c r="F374" i="6"/>
  <c r="BR49" i="2"/>
  <c r="B529" i="6" s="1"/>
  <c r="BR145" i="2"/>
  <c r="N526" i="6" s="1"/>
  <c r="BR112" i="2"/>
  <c r="J526" i="6" s="1"/>
  <c r="BR82" i="2"/>
  <c r="F529" i="6" s="1"/>
  <c r="CL72" i="2"/>
  <c r="J679" i="6" s="1"/>
  <c r="CL50" i="2"/>
  <c r="B690" i="6" s="1"/>
  <c r="CL43" i="2"/>
  <c r="B683" i="6" s="1"/>
  <c r="CL70" i="2"/>
  <c r="J677" i="6" s="1"/>
  <c r="CP85" i="2"/>
  <c r="J724" i="6" s="1"/>
  <c r="CH74" i="2"/>
  <c r="J649" i="6" s="1"/>
  <c r="CD75" i="2"/>
  <c r="J618" i="6" s="1"/>
  <c r="CD77" i="2"/>
  <c r="J620" i="6" s="1"/>
  <c r="BZ46" i="2"/>
  <c r="B590" i="6" s="1"/>
  <c r="F490" i="6"/>
  <c r="BN110" i="2"/>
  <c r="J492" i="6" s="1"/>
  <c r="BN53" i="2"/>
  <c r="B501" i="6" s="1"/>
  <c r="BF110" i="2"/>
  <c r="J460" i="6" s="1"/>
  <c r="BF53" i="2"/>
  <c r="B469" i="6" s="1"/>
  <c r="BF52" i="2"/>
  <c r="B468" i="6" s="1"/>
  <c r="AZ44" i="2"/>
  <c r="B396" i="6" s="1"/>
  <c r="AZ78" i="2"/>
  <c r="F397" i="6" s="1"/>
  <c r="AZ49" i="2"/>
  <c r="B401" i="6" s="1"/>
  <c r="AV115" i="2"/>
  <c r="J369" i="6" s="1"/>
  <c r="AV42" i="2"/>
  <c r="B362" i="6" s="1"/>
  <c r="AV41" i="2"/>
  <c r="B361" i="6" s="1"/>
  <c r="AR43" i="2"/>
  <c r="B331" i="6" s="1"/>
  <c r="F332" i="6"/>
  <c r="AR116" i="2"/>
  <c r="J338" i="6" s="1"/>
  <c r="AR147" i="2"/>
  <c r="N336" i="6" s="1"/>
  <c r="AN154" i="2"/>
  <c r="N311" i="6" s="1"/>
  <c r="AN54" i="2"/>
  <c r="B310" i="6" s="1"/>
  <c r="AN53" i="2"/>
  <c r="B309" i="6" s="1"/>
  <c r="AJ52" i="2"/>
  <c r="B276" i="6" s="1"/>
  <c r="AJ55" i="2"/>
  <c r="B279" i="6" s="1"/>
  <c r="AJ89" i="2"/>
  <c r="F280" i="6" s="1"/>
  <c r="AJ80" i="2"/>
  <c r="F271" i="6" s="1"/>
  <c r="AF150" i="2"/>
  <c r="N243" i="6" s="1"/>
  <c r="AF112" i="2"/>
  <c r="J238" i="6" s="1"/>
  <c r="AF143" i="2"/>
  <c r="N236" i="6" s="1"/>
  <c r="AB54" i="2"/>
  <c r="B214" i="6" s="1"/>
  <c r="AB53" i="2"/>
  <c r="B213" i="6" s="1"/>
  <c r="AB52" i="2"/>
  <c r="B212" i="6" s="1"/>
  <c r="X52" i="2"/>
  <c r="B180" i="6" s="1"/>
  <c r="X55" i="2"/>
  <c r="B183" i="6" s="1"/>
  <c r="X89" i="2"/>
  <c r="F184" i="6" s="1"/>
  <c r="X80" i="2"/>
  <c r="F175" i="6" s="1"/>
  <c r="AJ112" i="2"/>
  <c r="J270" i="6" s="1"/>
  <c r="AF87" i="2"/>
  <c r="F246" i="6" s="1"/>
  <c r="AB84" i="2"/>
  <c r="F211" i="6" s="1"/>
  <c r="X142" i="2"/>
  <c r="N171" i="6" s="1"/>
  <c r="AF153" i="2"/>
  <c r="N246" i="6" s="1"/>
  <c r="AZ149" i="2"/>
  <c r="N402" i="6" s="1"/>
  <c r="CL40" i="2"/>
  <c r="B680" i="6" s="1"/>
  <c r="CP83" i="2"/>
  <c r="J722" i="6" s="1"/>
  <c r="CP78" i="2"/>
  <c r="J717" i="6" s="1"/>
  <c r="CP81" i="2"/>
  <c r="J720" i="6" s="1"/>
  <c r="CH46" i="2"/>
  <c r="B654" i="6" s="1"/>
  <c r="CD48" i="2"/>
  <c r="B624" i="6" s="1"/>
  <c r="BZ42" i="2"/>
  <c r="B586" i="6" s="1"/>
  <c r="BN143" i="2"/>
  <c r="N492" i="6" s="1"/>
  <c r="BN50" i="2"/>
  <c r="B498" i="6" s="1"/>
  <c r="BN49" i="2"/>
  <c r="B497" i="6" s="1"/>
  <c r="BF51" i="2"/>
  <c r="B467" i="6" s="1"/>
  <c r="F468" i="6"/>
  <c r="BF108" i="2"/>
  <c r="J458" i="6" s="1"/>
  <c r="BF115" i="2"/>
  <c r="J465" i="6" s="1"/>
  <c r="AZ74" i="2"/>
  <c r="F393" i="6" s="1"/>
  <c r="AZ109" i="2"/>
  <c r="J395" i="6" s="1"/>
  <c r="AV52" i="2"/>
  <c r="B372" i="6" s="1"/>
  <c r="F361" i="6"/>
  <c r="AV148" i="2"/>
  <c r="N369" i="6" s="1"/>
  <c r="F329" i="6"/>
  <c r="AR149" i="2"/>
  <c r="N338" i="6" s="1"/>
  <c r="AR148" i="2"/>
  <c r="N337" i="6" s="1"/>
  <c r="AR143" i="2"/>
  <c r="N332" i="6" s="1"/>
  <c r="AN150" i="2"/>
  <c r="N307" i="6" s="1"/>
  <c r="AN145" i="2"/>
  <c r="N302" i="6" s="1"/>
  <c r="AN144" i="2"/>
  <c r="N301" i="6" s="1"/>
  <c r="AN155" i="2"/>
  <c r="N312" i="6" s="1"/>
  <c r="AJ51" i="2"/>
  <c r="B275" i="6" s="1"/>
  <c r="AJ50" i="2"/>
  <c r="B274" i="6" s="1"/>
  <c r="AJ49" i="2"/>
  <c r="B273" i="6" s="1"/>
  <c r="AF86" i="2"/>
  <c r="F245" i="6" s="1"/>
  <c r="AF145" i="2"/>
  <c r="N238" i="6" s="1"/>
  <c r="AF75" i="2"/>
  <c r="F234" i="6" s="1"/>
  <c r="AB122" i="2"/>
  <c r="J216" i="6" s="1"/>
  <c r="AB109" i="2"/>
  <c r="J203" i="6" s="1"/>
  <c r="AB108" i="2"/>
  <c r="J202" i="6" s="1"/>
  <c r="AB115" i="2"/>
  <c r="J209" i="6" s="1"/>
  <c r="X146" i="2"/>
  <c r="N175" i="6" s="1"/>
  <c r="X145" i="2"/>
  <c r="N174" i="6" s="1"/>
  <c r="X144" i="2"/>
  <c r="N173" i="6" s="1"/>
  <c r="X155" i="2"/>
  <c r="N184" i="6" s="1"/>
  <c r="AZ81" i="2"/>
  <c r="F400" i="6" s="1"/>
  <c r="AZ108" i="2"/>
  <c r="J394" i="6" s="1"/>
  <c r="AV51" i="2"/>
  <c r="B371" i="6" s="1"/>
  <c r="F372" i="6"/>
  <c r="F363" i="6"/>
  <c r="AR146" i="2"/>
  <c r="N335" i="6" s="1"/>
  <c r="AR145" i="2"/>
  <c r="N334" i="6" s="1"/>
  <c r="AR48" i="2"/>
  <c r="B336" i="6" s="1"/>
  <c r="AN87" i="2"/>
  <c r="F310" i="6" s="1"/>
  <c r="AN118" i="2"/>
  <c r="J308" i="6" s="1"/>
  <c r="AN121" i="2"/>
  <c r="J311" i="6" s="1"/>
  <c r="AN151" i="2"/>
  <c r="N308" i="6" s="1"/>
  <c r="AJ142" i="2"/>
  <c r="N267" i="6" s="1"/>
  <c r="AJ46" i="2"/>
  <c r="B270" i="6" s="1"/>
  <c r="AJ88" i="2"/>
  <c r="F279" i="6" s="1"/>
  <c r="AF81" i="2"/>
  <c r="F240" i="6" s="1"/>
  <c r="AB47" i="2"/>
  <c r="B207" i="6" s="1"/>
  <c r="AB81" i="2"/>
  <c r="F208" i="6" s="1"/>
  <c r="AB87" i="2"/>
  <c r="F214" i="6" s="1"/>
  <c r="X47" i="2"/>
  <c r="B175" i="6" s="1"/>
  <c r="X121" i="2"/>
  <c r="J183" i="6" s="1"/>
  <c r="AF83" i="2"/>
  <c r="F242" i="6" s="1"/>
  <c r="AZ143" i="2"/>
  <c r="N396" i="6" s="1"/>
  <c r="CP45" i="2"/>
  <c r="B717" i="6" s="1"/>
  <c r="CP72" i="2"/>
  <c r="J711" i="6" s="1"/>
  <c r="CL39" i="2"/>
  <c r="B679" i="6" s="1"/>
  <c r="CL78" i="2"/>
  <c r="J685" i="6" s="1"/>
  <c r="CH45" i="2"/>
  <c r="B653" i="6" s="1"/>
  <c r="CH44" i="2"/>
  <c r="B652" i="6" s="1"/>
  <c r="CD46" i="2"/>
  <c r="B622" i="6" s="1"/>
  <c r="BZ45" i="2"/>
  <c r="B589" i="6" s="1"/>
  <c r="F498" i="6"/>
  <c r="BN118" i="2"/>
  <c r="J500" i="6" s="1"/>
  <c r="BN141" i="2"/>
  <c r="N490" i="6" s="1"/>
  <c r="BF47" i="2"/>
  <c r="B463" i="6" s="1"/>
  <c r="B462" i="6"/>
  <c r="F467" i="6"/>
  <c r="BF151" i="2"/>
  <c r="N468" i="6" s="1"/>
  <c r="CP51" i="2"/>
  <c r="B723" i="6" s="1"/>
  <c r="CP43" i="2"/>
  <c r="B715" i="6" s="1"/>
  <c r="CP84" i="2"/>
  <c r="J723" i="6" s="1"/>
  <c r="CL45" i="2"/>
  <c r="B685" i="6" s="1"/>
  <c r="CP86" i="2"/>
  <c r="J725" i="6" s="1"/>
  <c r="CH80" i="2"/>
  <c r="J655" i="6" s="1"/>
  <c r="CH78" i="2"/>
  <c r="J653" i="6" s="1"/>
  <c r="CD45" i="2"/>
  <c r="B621" i="6" s="1"/>
  <c r="BZ76" i="2"/>
  <c r="J587" i="6" s="1"/>
  <c r="BV71" i="2"/>
  <c r="J550" i="6" s="1"/>
  <c r="BN43" i="2"/>
  <c r="B491" i="6" s="1"/>
  <c r="F492" i="6"/>
  <c r="BN108" i="2"/>
  <c r="J490" i="6" s="1"/>
  <c r="BF114" i="2"/>
  <c r="J464" i="6" s="1"/>
  <c r="BF41" i="2"/>
  <c r="B457" i="6" s="1"/>
  <c r="F466" i="6"/>
  <c r="AZ87" i="2"/>
  <c r="F406" i="6" s="1"/>
  <c r="AZ118" i="2"/>
  <c r="J404" i="6" s="1"/>
  <c r="AZ53" i="2"/>
  <c r="B405" i="6" s="1"/>
  <c r="F370" i="6"/>
  <c r="F369" i="6"/>
  <c r="F368" i="6"/>
  <c r="AV151" i="2"/>
  <c r="N372" i="6" s="1"/>
  <c r="AR142" i="2"/>
  <c r="N331" i="6" s="1"/>
  <c r="AR45" i="2"/>
  <c r="B333" i="6" s="1"/>
  <c r="AR111" i="2"/>
  <c r="J333" i="6" s="1"/>
  <c r="AN119" i="2"/>
  <c r="J309" i="6" s="1"/>
  <c r="AN114" i="2"/>
  <c r="J304" i="6" s="1"/>
  <c r="AN117" i="2"/>
  <c r="J307" i="6" s="1"/>
  <c r="AN147" i="2"/>
  <c r="N304" i="6" s="1"/>
  <c r="AJ154" i="2"/>
  <c r="N279" i="6" s="1"/>
  <c r="AJ153" i="2"/>
  <c r="N278" i="6" s="1"/>
  <c r="AJ152" i="2"/>
  <c r="N277" i="6" s="1"/>
  <c r="AF78" i="2"/>
  <c r="F237" i="6" s="1"/>
  <c r="AF117" i="2"/>
  <c r="J243" i="6" s="1"/>
  <c r="AB154" i="2"/>
  <c r="N215" i="6" s="1"/>
  <c r="X43" i="2"/>
  <c r="B171" i="6" s="1"/>
  <c r="AB83" i="2"/>
  <c r="F210" i="6" s="1"/>
  <c r="X117" i="2"/>
  <c r="J179" i="6" s="1"/>
  <c r="AB152" i="2"/>
  <c r="N213" i="6" s="1"/>
  <c r="X154" i="2"/>
  <c r="N183" i="6" s="1"/>
  <c r="X84" i="2"/>
  <c r="F179" i="6" s="1"/>
  <c r="AZ144" i="2"/>
  <c r="N397" i="6" s="1"/>
  <c r="CL42" i="2"/>
  <c r="B682" i="6" s="1"/>
  <c r="CP71" i="2"/>
  <c r="J710" i="6" s="1"/>
  <c r="CP82" i="2"/>
  <c r="J721" i="6" s="1"/>
  <c r="CP69" i="2"/>
  <c r="J708" i="6" s="1"/>
  <c r="CH49" i="2"/>
  <c r="B657" i="6" s="1"/>
  <c r="CD43" i="2"/>
  <c r="B619" i="6" s="1"/>
  <c r="CD50" i="2"/>
  <c r="B626" i="6" s="1"/>
  <c r="BZ75" i="2"/>
  <c r="J586" i="6" s="1"/>
  <c r="BN52" i="2"/>
  <c r="B500" i="6" s="1"/>
  <c r="F489" i="6"/>
  <c r="BN149" i="2"/>
  <c r="N498" i="6" s="1"/>
  <c r="F457" i="6"/>
  <c r="BF149" i="2"/>
  <c r="N466" i="6" s="1"/>
  <c r="BF148" i="2"/>
  <c r="N465" i="6" s="1"/>
  <c r="BF143" i="2"/>
  <c r="N460" i="6" s="1"/>
  <c r="AZ43" i="2"/>
  <c r="B395" i="6" s="1"/>
  <c r="AZ113" i="2"/>
  <c r="J399" i="6" s="1"/>
  <c r="F366" i="6"/>
  <c r="AV114" i="2"/>
  <c r="J368" i="6" s="1"/>
  <c r="AV152" i="2"/>
  <c r="N373" i="6" s="1"/>
  <c r="AV147" i="2"/>
  <c r="N368" i="6" s="1"/>
  <c r="AR42" i="2"/>
  <c r="B330" i="6" s="1"/>
  <c r="F335" i="6"/>
  <c r="AR107" i="2"/>
  <c r="J329" i="6" s="1"/>
  <c r="AN115" i="2"/>
  <c r="J305" i="6" s="1"/>
  <c r="AN149" i="2"/>
  <c r="N306" i="6" s="1"/>
  <c r="AN148" i="2"/>
  <c r="N305" i="6" s="1"/>
  <c r="AN143" i="2"/>
  <c r="N300" i="6" s="1"/>
  <c r="AJ150" i="2"/>
  <c r="N275" i="6" s="1"/>
  <c r="AJ54" i="2"/>
  <c r="B278" i="6" s="1"/>
  <c r="AJ53" i="2"/>
  <c r="B277" i="6" s="1"/>
  <c r="AF110" i="2"/>
  <c r="J236" i="6" s="1"/>
  <c r="AF76" i="2"/>
  <c r="F235" i="6" s="1"/>
  <c r="AF119" i="2"/>
  <c r="J245" i="6" s="1"/>
  <c r="AB150" i="2"/>
  <c r="N211" i="6" s="1"/>
  <c r="AB149" i="2"/>
  <c r="N210" i="6" s="1"/>
  <c r="AB148" i="2"/>
  <c r="N209" i="6" s="1"/>
  <c r="AB143" i="2"/>
  <c r="N204" i="6" s="1"/>
  <c r="X150" i="2"/>
  <c r="N179" i="6" s="1"/>
  <c r="X54" i="2"/>
  <c r="B182" i="6" s="1"/>
  <c r="X53" i="2"/>
  <c r="B181" i="6" s="1"/>
  <c r="AJ118" i="2"/>
  <c r="J276" i="6" s="1"/>
  <c r="AF84" i="2"/>
  <c r="F243" i="6" s="1"/>
  <c r="AB141" i="2"/>
  <c r="N202" i="6" s="1"/>
  <c r="X44" i="2"/>
  <c r="B172" i="6" s="1"/>
  <c r="X112" i="2"/>
  <c r="J174" i="6" s="1"/>
  <c r="AB114" i="2"/>
  <c r="J208" i="6" s="1"/>
  <c r="CL76" i="2"/>
  <c r="J683" i="6" s="1"/>
  <c r="CP76" i="2"/>
  <c r="J715" i="6" s="1"/>
  <c r="CL75" i="2"/>
  <c r="J682" i="6" s="1"/>
  <c r="CP52" i="2"/>
  <c r="B724" i="6" s="1"/>
  <c r="CH83" i="2"/>
  <c r="J658" i="6" s="1"/>
  <c r="CD74" i="2"/>
  <c r="J617" i="6" s="1"/>
  <c r="BZ44" i="2"/>
  <c r="B588" i="6" s="1"/>
  <c r="BN107" i="2"/>
  <c r="J489" i="6" s="1"/>
  <c r="BN146" i="2"/>
  <c r="N495" i="6" s="1"/>
  <c r="BN145" i="2"/>
  <c r="N494" i="6" s="1"/>
  <c r="BN140" i="2"/>
  <c r="N489" i="6" s="1"/>
  <c r="BF50" i="2"/>
  <c r="B466" i="6" s="1"/>
  <c r="BF49" i="2"/>
  <c r="B465" i="6" s="1"/>
  <c r="F458" i="6"/>
  <c r="AZ55" i="2"/>
  <c r="B407" i="6" s="1"/>
  <c r="AZ85" i="2"/>
  <c r="F404" i="6" s="1"/>
  <c r="AZ112" i="2"/>
  <c r="J398" i="6" s="1"/>
  <c r="AV150" i="2"/>
  <c r="N371" i="6" s="1"/>
  <c r="AV113" i="2"/>
  <c r="J367" i="6" s="1"/>
  <c r="AV143" i="2"/>
  <c r="N364" i="6" s="1"/>
  <c r="AR113" i="2"/>
  <c r="J335" i="6" s="1"/>
  <c r="AR112" i="2"/>
  <c r="J334" i="6" s="1"/>
  <c r="AR119" i="2"/>
  <c r="J341" i="6" s="1"/>
  <c r="AN111" i="2"/>
  <c r="J301" i="6" s="1"/>
  <c r="AN122" i="2"/>
  <c r="J312" i="6" s="1"/>
  <c r="AN109" i="2"/>
  <c r="J299" i="6" s="1"/>
  <c r="AN116" i="2"/>
  <c r="J306" i="6" s="1"/>
  <c r="AJ146" i="2"/>
  <c r="N271" i="6" s="1"/>
  <c r="AJ145" i="2"/>
  <c r="N270" i="6" s="1"/>
  <c r="AJ144" i="2"/>
  <c r="N269" i="6" s="1"/>
  <c r="AJ155" i="2"/>
  <c r="N280" i="6" s="1"/>
  <c r="AF109" i="2"/>
  <c r="J235" i="6" s="1"/>
  <c r="AF144" i="2"/>
  <c r="N237" i="6" s="1"/>
  <c r="AB86" i="2"/>
  <c r="F213" i="6" s="1"/>
  <c r="AB85" i="2"/>
  <c r="F212" i="6" s="1"/>
  <c r="AB88" i="2"/>
  <c r="F215" i="6" s="1"/>
  <c r="AB75" i="2"/>
  <c r="F202" i="6" s="1"/>
  <c r="X87" i="2"/>
  <c r="F182" i="6" s="1"/>
  <c r="X122" i="2"/>
  <c r="J184" i="6" s="1"/>
  <c r="X109" i="2"/>
  <c r="J171" i="6" s="1"/>
  <c r="X116" i="2"/>
  <c r="J178" i="6" s="1"/>
  <c r="AZ46" i="2"/>
  <c r="B398" i="6" s="1"/>
  <c r="AZ84" i="2"/>
  <c r="F403" i="6" s="1"/>
  <c r="AV146" i="2"/>
  <c r="N367" i="6" s="1"/>
  <c r="AV50" i="2"/>
  <c r="B370" i="6" s="1"/>
  <c r="AV49" i="2"/>
  <c r="B369" i="6" s="1"/>
  <c r="F341" i="6"/>
  <c r="AR109" i="2"/>
  <c r="J331" i="6" s="1"/>
  <c r="AR144" i="2"/>
  <c r="N333" i="6" s="1"/>
  <c r="AN48" i="2"/>
  <c r="B304" i="6" s="1"/>
  <c r="AN82" i="2"/>
  <c r="F305" i="6" s="1"/>
  <c r="AN81" i="2"/>
  <c r="F304" i="6" s="1"/>
  <c r="AN112" i="2"/>
  <c r="J302" i="6" s="1"/>
  <c r="AJ119" i="2"/>
  <c r="J277" i="6" s="1"/>
  <c r="AJ141" i="2"/>
  <c r="N266" i="6" s="1"/>
  <c r="AJ45" i="2"/>
  <c r="B269" i="6" s="1"/>
  <c r="AF142" i="2"/>
  <c r="N235" i="6" s="1"/>
  <c r="AF111" i="2"/>
  <c r="J237" i="6" s="1"/>
  <c r="AB46" i="2"/>
  <c r="B206" i="6" s="1"/>
  <c r="AB120" i="2"/>
  <c r="J214" i="6" s="1"/>
  <c r="X119" i="2"/>
  <c r="J181" i="6" s="1"/>
  <c r="X46" i="2"/>
  <c r="B174" i="6" s="1"/>
  <c r="X151" i="2"/>
  <c r="N180" i="6" s="1"/>
  <c r="AB77" i="2"/>
  <c r="F204" i="6" s="1"/>
  <c r="CP47" i="2"/>
  <c r="B719" i="6" s="1"/>
  <c r="CL81" i="2"/>
  <c r="J688" i="6" s="1"/>
  <c r="CP79" i="2"/>
  <c r="J718" i="6" s="1"/>
  <c r="CP74" i="2"/>
  <c r="J713" i="6" s="1"/>
  <c r="CP77" i="2"/>
  <c r="J716" i="6" s="1"/>
  <c r="CH82" i="2"/>
  <c r="J657" i="6" s="1"/>
  <c r="CD47" i="2"/>
  <c r="B623" i="6" s="1"/>
  <c r="BZ74" i="2"/>
  <c r="J585" i="6" s="1"/>
  <c r="BN44" i="2"/>
  <c r="B492" i="6" s="1"/>
  <c r="F497" i="6"/>
  <c r="F496" i="6"/>
  <c r="BN152" i="2"/>
  <c r="N501" i="6" s="1"/>
  <c r="BF142" i="2"/>
  <c r="N459" i="6" s="1"/>
  <c r="BF111" i="2"/>
  <c r="J461" i="6" s="1"/>
  <c r="AZ148" i="2"/>
  <c r="N401" i="6" s="1"/>
  <c r="CP39" i="2"/>
  <c r="B711" i="6" s="1"/>
  <c r="CL77" i="2"/>
  <c r="J684" i="6" s="1"/>
  <c r="CP70" i="2"/>
  <c r="J709" i="6" s="1"/>
  <c r="CP73" i="2"/>
  <c r="J712" i="6" s="1"/>
  <c r="CH75" i="2"/>
  <c r="J650" i="6" s="1"/>
  <c r="CH77" i="2"/>
  <c r="J652" i="6" s="1"/>
  <c r="CD81" i="2"/>
  <c r="J624" i="6" s="1"/>
  <c r="BV40" i="2"/>
  <c r="B552" i="6" s="1"/>
  <c r="BN151" i="2"/>
  <c r="N500" i="6" s="1"/>
  <c r="BN42" i="2"/>
  <c r="B490" i="6" s="1"/>
  <c r="F499" i="6"/>
  <c r="F461" i="6"/>
  <c r="BF117" i="2"/>
  <c r="J467" i="6" s="1"/>
  <c r="BF152" i="2"/>
  <c r="N469" i="6" s="1"/>
  <c r="AZ48" i="2"/>
  <c r="B400" i="6" s="1"/>
  <c r="AZ82" i="2"/>
  <c r="F401" i="6" s="1"/>
  <c r="AZ117" i="2"/>
  <c r="J403" i="6" s="1"/>
  <c r="AV44" i="2"/>
  <c r="B364" i="6" s="1"/>
  <c r="AV47" i="2"/>
  <c r="B367" i="6" s="1"/>
  <c r="AV46" i="2"/>
  <c r="B366" i="6" s="1"/>
  <c r="AV112" i="2"/>
  <c r="J366" i="6" s="1"/>
  <c r="AR118" i="2"/>
  <c r="J340" i="6" s="1"/>
  <c r="AR141" i="2"/>
  <c r="N330" i="6" s="1"/>
  <c r="AR44" i="2"/>
  <c r="B332" i="6" s="1"/>
  <c r="AN83" i="2"/>
  <c r="F306" i="6" s="1"/>
  <c r="AN78" i="2"/>
  <c r="F301" i="6" s="1"/>
  <c r="AN77" i="2"/>
  <c r="F300" i="6" s="1"/>
  <c r="AN108" i="2"/>
  <c r="J298" i="6" s="1"/>
  <c r="AJ115" i="2"/>
  <c r="J273" i="6" s="1"/>
  <c r="AJ114" i="2"/>
  <c r="J272" i="6" s="1"/>
  <c r="AJ117" i="2"/>
  <c r="J275" i="6" s="1"/>
  <c r="AJ147" i="2"/>
  <c r="N272" i="6" s="1"/>
  <c r="AF77" i="2"/>
  <c r="F236" i="6" s="1"/>
  <c r="AF147" i="2"/>
  <c r="N240" i="6" s="1"/>
  <c r="X115" i="2"/>
  <c r="J177" i="6" s="1"/>
  <c r="AB80" i="2"/>
  <c r="F207" i="6" s="1"/>
  <c r="X42" i="2"/>
  <c r="B170" i="6" s="1"/>
  <c r="AB116" i="2"/>
  <c r="J210" i="6" s="1"/>
  <c r="X56" i="2"/>
  <c r="B184" i="6" s="1"/>
  <c r="X152" i="2"/>
  <c r="N181" i="6" s="1"/>
  <c r="F453" i="6"/>
  <c r="AZ146" i="2"/>
  <c r="N399" i="6" s="1"/>
  <c r="BF104" i="2"/>
  <c r="J454" i="6" s="1"/>
  <c r="AZ141" i="2"/>
  <c r="N394" i="6" s="1"/>
  <c r="AZ154" i="2"/>
  <c r="N407" i="6" s="1"/>
  <c r="CP38" i="2"/>
  <c r="B710" i="6" s="1"/>
  <c r="CP80" i="2"/>
  <c r="J719" i="6" s="1"/>
  <c r="CL79" i="2"/>
  <c r="J686" i="6" s="1"/>
  <c r="CP46" i="2"/>
  <c r="B718" i="6" s="1"/>
  <c r="CH41" i="2"/>
  <c r="B649" i="6" s="1"/>
  <c r="CH73" i="2"/>
  <c r="J648" i="6" s="1"/>
  <c r="CD42" i="2"/>
  <c r="B618" i="6" s="1"/>
  <c r="BZ72" i="2"/>
  <c r="J583" i="6" s="1"/>
  <c r="BV38" i="2"/>
  <c r="B550" i="6" s="1"/>
  <c r="BN147" i="2"/>
  <c r="N496" i="6" s="1"/>
  <c r="BN113" i="2"/>
  <c r="J495" i="6" s="1"/>
  <c r="BN144" i="2"/>
  <c r="N493" i="6" s="1"/>
  <c r="BF113" i="2"/>
  <c r="J463" i="6" s="1"/>
  <c r="BF112" i="2"/>
  <c r="J462" i="6" s="1"/>
  <c r="BF119" i="2"/>
  <c r="J469" i="6" s="1"/>
  <c r="AZ119" i="2"/>
  <c r="J405" i="6" s="1"/>
  <c r="AZ54" i="2"/>
  <c r="B406" i="6" s="1"/>
  <c r="AZ116" i="2"/>
  <c r="J402" i="6" s="1"/>
  <c r="F365" i="6"/>
  <c r="AV117" i="2"/>
  <c r="J371" i="6" s="1"/>
  <c r="AV108" i="2"/>
  <c r="J362" i="6" s="1"/>
  <c r="AR114" i="2"/>
  <c r="J336" i="6" s="1"/>
  <c r="AR41" i="2"/>
  <c r="B329" i="6" s="1"/>
  <c r="F338" i="6"/>
  <c r="AN79" i="2"/>
  <c r="F302" i="6" s="1"/>
  <c r="AN110" i="2"/>
  <c r="J300" i="6" s="1"/>
  <c r="AN113" i="2"/>
  <c r="J303" i="6" s="1"/>
  <c r="AN120" i="2"/>
  <c r="J310" i="6" s="1"/>
  <c r="AJ111" i="2"/>
  <c r="J269" i="6" s="1"/>
  <c r="AJ149" i="2"/>
  <c r="N274" i="6" s="1"/>
  <c r="AJ148" i="2"/>
  <c r="N273" i="6" s="1"/>
  <c r="AJ143" i="2"/>
  <c r="N268" i="6" s="1"/>
  <c r="AF149" i="2"/>
  <c r="N242" i="6" s="1"/>
  <c r="AF79" i="2"/>
  <c r="F238" i="6" s="1"/>
  <c r="AB110" i="2"/>
  <c r="J204" i="6" s="1"/>
  <c r="AB113" i="2"/>
  <c r="J207" i="6" s="1"/>
  <c r="AB112" i="2"/>
  <c r="J206" i="6" s="1"/>
  <c r="AB119" i="2"/>
  <c r="J213" i="6" s="1"/>
  <c r="X111" i="2"/>
  <c r="J173" i="6" s="1"/>
  <c r="X149" i="2"/>
  <c r="N178" i="6" s="1"/>
  <c r="X148" i="2"/>
  <c r="N177" i="6" s="1"/>
  <c r="X143" i="2"/>
  <c r="N172" i="6" s="1"/>
  <c r="AF121" i="2"/>
  <c r="J247" i="6" s="1"/>
  <c r="AB118" i="2"/>
  <c r="J212" i="6" s="1"/>
  <c r="AB111" i="2"/>
  <c r="J205" i="6" s="1"/>
  <c r="X81" i="2"/>
  <c r="F176" i="6" s="1"/>
  <c r="AB43" i="2"/>
  <c r="B203" i="6" s="1"/>
  <c r="CP49" i="2"/>
  <c r="B721" i="6" s="1"/>
  <c r="CL85" i="2"/>
  <c r="J692" i="6" s="1"/>
  <c r="CL49" i="2"/>
  <c r="B689" i="6" s="1"/>
  <c r="CP44" i="2"/>
  <c r="B716" i="6" s="1"/>
  <c r="CH47" i="2"/>
  <c r="B655" i="6" s="1"/>
  <c r="CD49" i="2"/>
  <c r="B625" i="6" s="1"/>
  <c r="CD80" i="2"/>
  <c r="J623" i="6" s="1"/>
  <c r="BN48" i="2"/>
  <c r="B496" i="6" s="1"/>
  <c r="F501" i="6"/>
  <c r="BN109" i="2"/>
  <c r="J491" i="6" s="1"/>
  <c r="BN116" i="2"/>
  <c r="J498" i="6" s="1"/>
  <c r="BF146" i="2"/>
  <c r="N463" i="6" s="1"/>
  <c r="BF145" i="2"/>
  <c r="N462" i="6" s="1"/>
  <c r="BF48" i="2"/>
  <c r="B464" i="6" s="1"/>
  <c r="AZ115" i="2"/>
  <c r="J401" i="6" s="1"/>
  <c r="AZ50" i="2"/>
  <c r="B402" i="6" s="1"/>
  <c r="AZ88" i="2"/>
  <c r="F407" i="6" s="1"/>
  <c r="AV111" i="2"/>
  <c r="J365" i="6" s="1"/>
  <c r="AV149" i="2"/>
  <c r="N370" i="6" s="1"/>
  <c r="F367" i="6"/>
  <c r="AR150" i="2"/>
  <c r="N339" i="6" s="1"/>
  <c r="F331" i="6"/>
  <c r="F334" i="6"/>
  <c r="AN75" i="2"/>
  <c r="F298" i="6" s="1"/>
  <c r="AN86" i="2"/>
  <c r="F309" i="6" s="1"/>
  <c r="AN85" i="2"/>
  <c r="F308" i="6" s="1"/>
  <c r="AN76" i="2"/>
  <c r="F299" i="6" s="1"/>
  <c r="AJ87" i="2"/>
  <c r="F278" i="6" s="1"/>
  <c r="AJ122" i="2"/>
  <c r="J280" i="6" s="1"/>
  <c r="AJ109" i="2"/>
  <c r="J267" i="6" s="1"/>
  <c r="AJ116" i="2"/>
  <c r="J274" i="6" s="1"/>
  <c r="AF85" i="2"/>
  <c r="F244" i="6" s="1"/>
  <c r="AF108" i="2"/>
  <c r="J234" i="6" s="1"/>
  <c r="AB51" i="2"/>
  <c r="B211" i="6" s="1"/>
  <c r="AB50" i="2"/>
  <c r="B210" i="6" s="1"/>
  <c r="AB49" i="2"/>
  <c r="B209" i="6" s="1"/>
  <c r="AB48" i="2"/>
  <c r="B208" i="6" s="1"/>
  <c r="X48" i="2"/>
  <c r="B176" i="6" s="1"/>
  <c r="X86" i="2"/>
  <c r="F181" i="6" s="1"/>
  <c r="X85" i="2"/>
  <c r="F180" i="6" s="1"/>
  <c r="X76" i="2"/>
  <c r="F171" i="6" s="1"/>
  <c r="AZ86" i="2"/>
  <c r="F405" i="6" s="1"/>
  <c r="AZ41" i="2"/>
  <c r="B393" i="6" s="1"/>
  <c r="AV107" i="2"/>
  <c r="J361" i="6" s="1"/>
  <c r="AV145" i="2"/>
  <c r="N366" i="6" s="1"/>
  <c r="AV144" i="2"/>
  <c r="N365" i="6" s="1"/>
  <c r="AR51" i="2"/>
  <c r="B339" i="6" s="1"/>
  <c r="F340" i="6"/>
  <c r="AR108" i="2"/>
  <c r="J330" i="6" s="1"/>
  <c r="AR115" i="2"/>
  <c r="J337" i="6" s="1"/>
  <c r="AN47" i="2"/>
  <c r="B303" i="6" s="1"/>
  <c r="AN46" i="2"/>
  <c r="B302" i="6" s="1"/>
  <c r="AN88" i="2"/>
  <c r="F311" i="6" s="1"/>
  <c r="AJ83" i="2"/>
  <c r="F274" i="6" s="1"/>
  <c r="AJ82" i="2"/>
  <c r="F273" i="6" s="1"/>
  <c r="AJ121" i="2"/>
  <c r="J279" i="6" s="1"/>
  <c r="AF82" i="2"/>
  <c r="F241" i="6" s="1"/>
  <c r="AF120" i="2"/>
  <c r="J246" i="6" s="1"/>
  <c r="AB142" i="2"/>
  <c r="N203" i="6" s="1"/>
  <c r="AB45" i="2"/>
  <c r="B205" i="6" s="1"/>
  <c r="X83" i="2"/>
  <c r="F178" i="6" s="1"/>
  <c r="X141" i="2"/>
  <c r="N170" i="6" s="1"/>
  <c r="X88" i="2"/>
  <c r="F183" i="6" s="1"/>
  <c r="AB42" i="2"/>
  <c r="B202" i="6" s="1"/>
  <c r="CP41" i="2"/>
  <c r="B713" i="6" s="1"/>
  <c r="CL46" i="2"/>
  <c r="B686" i="6" s="1"/>
  <c r="CP53" i="2"/>
  <c r="B725" i="6" s="1"/>
  <c r="CL71" i="2"/>
  <c r="J678" i="6" s="1"/>
  <c r="CP50" i="2"/>
  <c r="B722" i="6" s="1"/>
  <c r="CH79" i="2"/>
  <c r="J654" i="6" s="1"/>
  <c r="CH81" i="2"/>
  <c r="J656" i="6" s="1"/>
  <c r="BZ47" i="2"/>
  <c r="B591" i="6" s="1"/>
  <c r="BV70" i="2"/>
  <c r="J549" i="6" s="1"/>
  <c r="BN47" i="2"/>
  <c r="B495" i="6" s="1"/>
  <c r="BN46" i="2"/>
  <c r="B494" i="6" s="1"/>
  <c r="BN112" i="2"/>
  <c r="J494" i="6" s="1"/>
  <c r="BF118" i="2"/>
  <c r="J468" i="6" s="1"/>
  <c r="BF141" i="2"/>
  <c r="N458" i="6" s="1"/>
  <c r="BF44" i="2"/>
  <c r="B460" i="6" s="1"/>
  <c r="AZ75" i="2"/>
  <c r="F394" i="6" s="1"/>
  <c r="CP40" i="2"/>
  <c r="B712" i="6" s="1"/>
  <c r="CL52" i="2"/>
  <c r="B692" i="6" s="1"/>
  <c r="CP75" i="2"/>
  <c r="J714" i="6" s="1"/>
  <c r="CL83" i="2"/>
  <c r="J690" i="6" s="1"/>
  <c r="CP48" i="2"/>
  <c r="B720" i="6" s="1"/>
  <c r="CH51" i="2"/>
  <c r="B659" i="6" s="1"/>
  <c r="CH50" i="2"/>
  <c r="B658" i="6" s="1"/>
  <c r="CD44" i="2"/>
  <c r="B620" i="6" s="1"/>
  <c r="BZ41" i="2"/>
  <c r="B585" i="6" s="1"/>
  <c r="BN115" i="2"/>
  <c r="J497" i="6" s="1"/>
  <c r="BN114" i="2"/>
  <c r="J496" i="6" s="1"/>
  <c r="BN41" i="2"/>
  <c r="B489" i="6" s="1"/>
  <c r="BF43" i="2"/>
  <c r="B459" i="6" s="1"/>
  <c r="F460" i="6"/>
  <c r="BF116" i="2"/>
  <c r="J466" i="6" s="1"/>
  <c r="BF147" i="2"/>
  <c r="N464" i="6" s="1"/>
  <c r="AZ47" i="2"/>
  <c r="B399" i="6" s="1"/>
  <c r="AZ77" i="2"/>
  <c r="F396" i="6" s="1"/>
  <c r="AZ120" i="2"/>
  <c r="J406" i="6" s="1"/>
  <c r="AV142" i="2"/>
  <c r="N363" i="6" s="1"/>
  <c r="AV141" i="2"/>
  <c r="N362" i="6" s="1"/>
  <c r="AV45" i="2"/>
  <c r="B365" i="6" s="1"/>
  <c r="F337" i="6"/>
  <c r="F336" i="6"/>
  <c r="AR140" i="2"/>
  <c r="N329" i="6" s="1"/>
  <c r="AN44" i="2"/>
  <c r="B300" i="6" s="1"/>
  <c r="AN43" i="2"/>
  <c r="B299" i="6" s="1"/>
  <c r="AN42" i="2"/>
  <c r="B298" i="6" s="1"/>
  <c r="AN84" i="2"/>
  <c r="F307" i="6" s="1"/>
  <c r="AJ79" i="2"/>
  <c r="F270" i="6" s="1"/>
  <c r="AJ78" i="2"/>
  <c r="F269" i="6" s="1"/>
  <c r="AJ77" i="2"/>
  <c r="F268" i="6" s="1"/>
  <c r="AJ108" i="2"/>
  <c r="J266" i="6" s="1"/>
  <c r="AF154" i="2"/>
  <c r="N247" i="6" s="1"/>
  <c r="AF152" i="2"/>
  <c r="N245" i="6" s="1"/>
  <c r="AB153" i="2"/>
  <c r="N214" i="6" s="1"/>
  <c r="X108" i="2"/>
  <c r="J170" i="6" s="1"/>
  <c r="X78" i="2"/>
  <c r="F173" i="6" s="1"/>
  <c r="AZ111" i="2"/>
  <c r="J397" i="6" s="1"/>
  <c r="AB147" i="2"/>
  <c r="N208" i="6" s="1"/>
  <c r="X77" i="2"/>
  <c r="F172" i="6" s="1"/>
  <c r="CL36" i="2"/>
  <c r="B676" i="6" s="1"/>
  <c r="CP36" i="2"/>
  <c r="B708" i="6" s="1"/>
  <c r="CL73" i="2"/>
  <c r="J680" i="6" s="1"/>
  <c r="CL51" i="2"/>
  <c r="B691" i="6" s="1"/>
  <c r="CL86" i="2"/>
  <c r="J693" i="6" s="1"/>
  <c r="CH76" i="2"/>
  <c r="J651" i="6" s="1"/>
  <c r="CH48" i="2"/>
  <c r="B656" i="6" s="1"/>
  <c r="CD78" i="2"/>
  <c r="J621" i="6" s="1"/>
  <c r="BZ48" i="2"/>
  <c r="B592" i="6" s="1"/>
  <c r="BZ77" i="2"/>
  <c r="J588" i="6" s="1"/>
  <c r="BN111" i="2"/>
  <c r="J493" i="6" s="1"/>
  <c r="BN150" i="2"/>
  <c r="N499" i="6" s="1"/>
  <c r="F495" i="6"/>
  <c r="BF150" i="2"/>
  <c r="N467" i="6" s="1"/>
  <c r="F459" i="6"/>
  <c r="F462" i="6"/>
  <c r="AZ83" i="2"/>
  <c r="F402" i="6" s="1"/>
  <c r="AZ114" i="2"/>
  <c r="J400" i="6" s="1"/>
  <c r="AZ76" i="2"/>
  <c r="F395" i="6" s="1"/>
  <c r="AV43" i="2"/>
  <c r="B363" i="6" s="1"/>
  <c r="F364" i="6"/>
  <c r="F371" i="6"/>
  <c r="F333" i="6"/>
  <c r="AR117" i="2"/>
  <c r="J339" i="6" s="1"/>
  <c r="AR152" i="2"/>
  <c r="N341" i="6" s="1"/>
  <c r="AN56" i="2"/>
  <c r="B312" i="6" s="1"/>
  <c r="AN55" i="2"/>
  <c r="B311" i="6" s="1"/>
  <c r="AN89" i="2"/>
  <c r="F312" i="6" s="1"/>
  <c r="AN80" i="2"/>
  <c r="F303" i="6" s="1"/>
  <c r="AJ75" i="2"/>
  <c r="F266" i="6" s="1"/>
  <c r="AJ110" i="2"/>
  <c r="J268" i="6" s="1"/>
  <c r="AJ113" i="2"/>
  <c r="J271" i="6" s="1"/>
  <c r="AJ120" i="2"/>
  <c r="J278" i="6" s="1"/>
  <c r="AF113" i="2"/>
  <c r="J239" i="6" s="1"/>
  <c r="AF148" i="2"/>
  <c r="N241" i="6" s="1"/>
  <c r="AB55" i="2"/>
  <c r="B215" i="6" s="1"/>
  <c r="AB89" i="2"/>
  <c r="F216" i="6" s="1"/>
  <c r="AB76" i="2"/>
  <c r="F203" i="6" s="1"/>
  <c r="AB79" i="2"/>
  <c r="F206" i="6" s="1"/>
  <c r="X75" i="2"/>
  <c r="F170" i="6" s="1"/>
  <c r="X110" i="2"/>
  <c r="J172" i="6" s="1"/>
  <c r="X113" i="2"/>
  <c r="J175" i="6" s="1"/>
  <c r="X120" i="2"/>
  <c r="J182" i="6" s="1"/>
  <c r="AF118" i="2"/>
  <c r="J244" i="6" s="1"/>
  <c r="AF151" i="2"/>
  <c r="N244" i="6" s="1"/>
  <c r="AB44" i="2"/>
  <c r="B204" i="6" s="1"/>
  <c r="X118" i="2"/>
  <c r="J180" i="6" s="1"/>
  <c r="AF116" i="2"/>
  <c r="J242" i="6" s="1"/>
  <c r="AZ140" i="2"/>
  <c r="N393" i="6" s="1"/>
  <c r="CL48" i="2"/>
  <c r="B688" i="6" s="1"/>
  <c r="CL41" i="2"/>
  <c r="B681" i="6" s="1"/>
  <c r="CL82" i="2"/>
  <c r="J689" i="6" s="1"/>
  <c r="CH72" i="2"/>
  <c r="J647" i="6" s="1"/>
  <c r="CD41" i="2"/>
  <c r="B617" i="6" s="1"/>
  <c r="CD73" i="2"/>
  <c r="J616" i="6" s="1"/>
  <c r="BZ73" i="2"/>
  <c r="J584" i="6" s="1"/>
  <c r="BN51" i="2"/>
  <c r="B499" i="6" s="1"/>
  <c r="F500" i="6"/>
  <c r="F491" i="6"/>
  <c r="F469" i="6"/>
  <c r="BF109" i="2"/>
  <c r="J459" i="6" s="1"/>
  <c r="BF144" i="2"/>
  <c r="N461" i="6" s="1"/>
  <c r="AZ79" i="2"/>
  <c r="F398" i="6" s="1"/>
  <c r="AZ110" i="2"/>
  <c r="J396" i="6" s="1"/>
  <c r="AZ45" i="2"/>
  <c r="B397" i="6" s="1"/>
  <c r="F362" i="6"/>
  <c r="AV110" i="2"/>
  <c r="J364" i="6" s="1"/>
  <c r="AV53" i="2"/>
  <c r="B373" i="6" s="1"/>
  <c r="AR110" i="2"/>
  <c r="J332" i="6" s="1"/>
  <c r="AR53" i="2"/>
  <c r="B341" i="6" s="1"/>
  <c r="AR52" i="2"/>
  <c r="B340" i="6" s="1"/>
  <c r="AN52" i="2"/>
  <c r="B308" i="6" s="1"/>
  <c r="AN51" i="2"/>
  <c r="B307" i="6" s="1"/>
  <c r="AN50" i="2"/>
  <c r="B306" i="6" s="1"/>
  <c r="AN49" i="2"/>
  <c r="B305" i="6" s="1"/>
  <c r="AJ48" i="2"/>
  <c r="B272" i="6" s="1"/>
  <c r="AJ86" i="2"/>
  <c r="F277" i="6" s="1"/>
  <c r="AJ85" i="2"/>
  <c r="F276" i="6" s="1"/>
  <c r="AJ76" i="2"/>
  <c r="F267" i="6" s="1"/>
  <c r="AF146" i="2"/>
  <c r="N239" i="6" s="1"/>
  <c r="AF88" i="2"/>
  <c r="F247" i="6" s="1"/>
  <c r="AF115" i="2"/>
  <c r="J241" i="6" s="1"/>
  <c r="AB146" i="2"/>
  <c r="N207" i="6" s="1"/>
  <c r="AB145" i="2"/>
  <c r="N206" i="6" s="1"/>
  <c r="AB144" i="2"/>
  <c r="N205" i="6" s="1"/>
  <c r="AB155" i="2"/>
  <c r="N216" i="6" s="1"/>
  <c r="X51" i="2"/>
  <c r="B179" i="6" s="1"/>
  <c r="X50" i="2"/>
  <c r="B178" i="6" s="1"/>
  <c r="X49" i="2"/>
  <c r="B177" i="6" s="1"/>
  <c r="AZ51" i="2"/>
  <c r="B403" i="6" s="1"/>
  <c r="AZ121" i="2"/>
  <c r="J407" i="6" s="1"/>
  <c r="AV48" i="2"/>
  <c r="B368" i="6" s="1"/>
  <c r="F373" i="6"/>
  <c r="AV109" i="2"/>
  <c r="J363" i="6" s="1"/>
  <c r="AV116" i="2"/>
  <c r="J370" i="6" s="1"/>
  <c r="AR50" i="2"/>
  <c r="B338" i="6" s="1"/>
  <c r="AR49" i="2"/>
  <c r="B337" i="6" s="1"/>
  <c r="F330" i="6"/>
  <c r="AN146" i="2"/>
  <c r="N303" i="6" s="1"/>
  <c r="AN141" i="2"/>
  <c r="N298" i="6" s="1"/>
  <c r="AN45" i="2"/>
  <c r="B301" i="6" s="1"/>
  <c r="AJ44" i="2"/>
  <c r="B268" i="6" s="1"/>
  <c r="AJ47" i="2"/>
  <c r="B271" i="6" s="1"/>
  <c r="AJ81" i="2"/>
  <c r="F272" i="6" s="1"/>
  <c r="AJ151" i="2"/>
  <c r="N276" i="6" s="1"/>
  <c r="AF141" i="2"/>
  <c r="N234" i="6" s="1"/>
  <c r="AB82" i="2"/>
  <c r="F209" i="6" s="1"/>
  <c r="AB121" i="2"/>
  <c r="J215" i="6" s="1"/>
  <c r="AB151" i="2"/>
  <c r="N212" i="6" s="1"/>
  <c r="X82" i="2"/>
  <c r="F177" i="6" s="1"/>
  <c r="X45" i="2"/>
  <c r="B173" i="6" s="1"/>
  <c r="AB78" i="2"/>
  <c r="F205" i="6" s="1"/>
  <c r="AZ152" i="2"/>
  <c r="N405" i="6" s="1"/>
  <c r="CL38" i="2"/>
  <c r="B678" i="6" s="1"/>
  <c r="CL84" i="2"/>
  <c r="J691" i="6" s="1"/>
  <c r="CL47" i="2"/>
  <c r="B687" i="6" s="1"/>
  <c r="CP42" i="2"/>
  <c r="B714" i="6" s="1"/>
  <c r="CH53" i="2"/>
  <c r="B661" i="6" s="1"/>
  <c r="CH52" i="2"/>
  <c r="B660" i="6" s="1"/>
  <c r="CD76" i="2"/>
  <c r="J619" i="6" s="1"/>
  <c r="BV39" i="2"/>
  <c r="B551" i="6" s="1"/>
  <c r="BN119" i="2"/>
  <c r="J501" i="6" s="1"/>
  <c r="BN142" i="2"/>
  <c r="N491" i="6" s="1"/>
  <c r="BN45" i="2"/>
  <c r="B493" i="6" s="1"/>
  <c r="F465" i="6"/>
  <c r="F464" i="6"/>
  <c r="BF140" i="2"/>
  <c r="N457" i="6" s="1"/>
  <c r="AZ52" i="2"/>
  <c r="B404" i="6" s="1"/>
  <c r="CP37" i="2"/>
  <c r="B709" i="6" s="1"/>
  <c r="CL44" i="2"/>
  <c r="B684" i="6" s="1"/>
  <c r="CL80" i="2"/>
  <c r="J687" i="6" s="1"/>
  <c r="CL74" i="2"/>
  <c r="J681" i="6" s="1"/>
  <c r="CH43" i="2"/>
  <c r="B651" i="6" s="1"/>
  <c r="CH42" i="2"/>
  <c r="B650" i="6" s="1"/>
  <c r="CD79" i="2"/>
  <c r="J622" i="6" s="1"/>
  <c r="BZ43" i="2"/>
  <c r="B587" i="6" s="1"/>
  <c r="F494" i="6"/>
  <c r="F493" i="6"/>
  <c r="BN117" i="2"/>
  <c r="J499" i="6" s="1"/>
  <c r="BN148" i="2"/>
  <c r="N497" i="6" s="1"/>
  <c r="BF42" i="2"/>
  <c r="B458" i="6" s="1"/>
  <c r="F463" i="6"/>
  <c r="BF107" i="2"/>
  <c r="J457" i="6" s="1"/>
  <c r="AZ107" i="2"/>
  <c r="J393" i="6" s="1"/>
  <c r="AZ42" i="2"/>
  <c r="B394" i="6" s="1"/>
  <c r="AZ80" i="2"/>
  <c r="F399" i="6" s="1"/>
  <c r="AV119" i="2"/>
  <c r="J373" i="6" s="1"/>
  <c r="AV118" i="2"/>
  <c r="J372" i="6" s="1"/>
  <c r="AV140" i="2"/>
  <c r="N361" i="6" s="1"/>
  <c r="AR46" i="2"/>
  <c r="B334" i="6" s="1"/>
  <c r="F339" i="6"/>
  <c r="AR151" i="2"/>
  <c r="N340" i="6" s="1"/>
  <c r="AN153" i="2"/>
  <c r="N310" i="6" s="1"/>
  <c r="AJ56" i="2"/>
  <c r="B280" i="6" s="1"/>
  <c r="AJ43" i="2"/>
  <c r="B267" i="6" s="1"/>
  <c r="AJ42" i="2"/>
  <c r="B266" i="6" s="1"/>
  <c r="AJ84" i="2"/>
  <c r="F275" i="6" s="1"/>
  <c r="AF114" i="2"/>
  <c r="J240" i="6" s="1"/>
  <c r="AF80" i="2"/>
  <c r="F239" i="6" s="1"/>
  <c r="AB117" i="2"/>
  <c r="J211" i="6" s="1"/>
  <c r="X153" i="2"/>
  <c r="N182" i="6" s="1"/>
  <c r="G71" i="6"/>
  <c r="G69" i="6"/>
  <c r="CH36" i="2"/>
  <c r="B644" i="6" s="1"/>
  <c r="CH40" i="2"/>
  <c r="B648" i="6" s="1"/>
  <c r="CH71" i="2"/>
  <c r="J646" i="6" s="1"/>
  <c r="CH38" i="2"/>
  <c r="B646" i="6" s="1"/>
  <c r="CH69" i="2"/>
  <c r="J644" i="6" s="1"/>
  <c r="CH70" i="2"/>
  <c r="J645" i="6" s="1"/>
  <c r="CH39" i="2"/>
  <c r="B647" i="6" s="1"/>
  <c r="CD40" i="2"/>
  <c r="B616" i="6" s="1"/>
  <c r="CD71" i="2"/>
  <c r="J614" i="6" s="1"/>
  <c r="CD38" i="2"/>
  <c r="B614" i="6" s="1"/>
  <c r="CD36" i="2"/>
  <c r="B612" i="6" s="1"/>
  <c r="AZ103" i="2"/>
  <c r="J389" i="6" s="1"/>
  <c r="CD69" i="2"/>
  <c r="J612" i="6" s="1"/>
  <c r="CD70" i="2"/>
  <c r="J613" i="6" s="1"/>
  <c r="CD72" i="2"/>
  <c r="J615" i="6" s="1"/>
  <c r="CD39" i="2"/>
  <c r="B615" i="6" s="1"/>
  <c r="CD37" i="2"/>
  <c r="B613" i="6" s="1"/>
  <c r="BZ40" i="2"/>
  <c r="B584" i="6" s="1"/>
  <c r="BZ70" i="2"/>
  <c r="J581" i="6" s="1"/>
  <c r="BZ37" i="2"/>
  <c r="B581" i="6" s="1"/>
  <c r="BZ71" i="2"/>
  <c r="J582" i="6" s="1"/>
  <c r="BZ39" i="2"/>
  <c r="B583" i="6" s="1"/>
  <c r="BZ69" i="2"/>
  <c r="J580" i="6" s="1"/>
  <c r="BZ38" i="2"/>
  <c r="B582" i="6" s="1"/>
  <c r="BZ36" i="2"/>
  <c r="B580" i="6" s="1"/>
  <c r="BV36" i="2"/>
  <c r="B548" i="6" s="1"/>
  <c r="BV37" i="2"/>
  <c r="B549" i="6" s="1"/>
  <c r="BV69" i="2"/>
  <c r="J548" i="6" s="1"/>
  <c r="F484" i="6"/>
  <c r="BN105" i="2"/>
  <c r="J487" i="6" s="1"/>
  <c r="BN135" i="2"/>
  <c r="N484" i="6" s="1"/>
  <c r="F488" i="6"/>
  <c r="BN36" i="2"/>
  <c r="B484" i="6" s="1"/>
  <c r="BN106" i="2"/>
  <c r="J488" i="6" s="1"/>
  <c r="BN139" i="2"/>
  <c r="N488" i="6" s="1"/>
  <c r="BN102" i="2"/>
  <c r="J484" i="6" s="1"/>
  <c r="BN137" i="2"/>
  <c r="N486" i="6" s="1"/>
  <c r="BN38" i="2"/>
  <c r="B486" i="6" s="1"/>
  <c r="F485" i="6"/>
  <c r="BN103" i="2"/>
  <c r="J485" i="6" s="1"/>
  <c r="BN136" i="2"/>
  <c r="N485" i="6" s="1"/>
  <c r="BN138" i="2"/>
  <c r="N487" i="6" s="1"/>
  <c r="BN39" i="2"/>
  <c r="B487" i="6" s="1"/>
  <c r="BN104" i="2"/>
  <c r="J486" i="6" s="1"/>
  <c r="F486" i="6"/>
  <c r="F487" i="6"/>
  <c r="BN40" i="2"/>
  <c r="B488" i="6" s="1"/>
  <c r="BN37" i="2"/>
  <c r="B485" i="6" s="1"/>
  <c r="BF139" i="2"/>
  <c r="N456" i="6" s="1"/>
  <c r="BF105" i="2"/>
  <c r="J455" i="6" s="1"/>
  <c r="BF40" i="2"/>
  <c r="B456" i="6" s="1"/>
  <c r="BF37" i="2"/>
  <c r="B453" i="6" s="1"/>
  <c r="F455" i="6"/>
  <c r="BF102" i="2"/>
  <c r="J452" i="6" s="1"/>
  <c r="BF135" i="2"/>
  <c r="N452" i="6" s="1"/>
  <c r="BF136" i="2"/>
  <c r="N453" i="6" s="1"/>
  <c r="F456" i="6"/>
  <c r="BF103" i="2"/>
  <c r="J453" i="6" s="1"/>
  <c r="BF106" i="2"/>
  <c r="J456" i="6" s="1"/>
  <c r="F454" i="6"/>
  <c r="BF137" i="2"/>
  <c r="N454" i="6" s="1"/>
  <c r="BF38" i="2"/>
  <c r="B454" i="6" s="1"/>
  <c r="BF36" i="2"/>
  <c r="B452" i="6" s="1"/>
  <c r="F452" i="6"/>
  <c r="BF138" i="2"/>
  <c r="N455" i="6" s="1"/>
  <c r="BF39" i="2"/>
  <c r="B455" i="6" s="1"/>
  <c r="X102" i="2"/>
  <c r="J164" i="6" s="1"/>
  <c r="AZ137" i="2"/>
  <c r="N390" i="6" s="1"/>
  <c r="X104" i="2"/>
  <c r="J166" i="6" s="1"/>
  <c r="AZ135" i="2"/>
  <c r="N388" i="6" s="1"/>
  <c r="AZ70" i="2"/>
  <c r="F389" i="6" s="1"/>
  <c r="AZ72" i="2"/>
  <c r="F391" i="6" s="1"/>
  <c r="AZ104" i="2"/>
  <c r="J390" i="6" s="1"/>
  <c r="O71" i="6"/>
  <c r="AZ40" i="2"/>
  <c r="B392" i="6" s="1"/>
  <c r="AZ102" i="2"/>
  <c r="J388" i="6" s="1"/>
  <c r="X138" i="2"/>
  <c r="N167" i="6" s="1"/>
  <c r="AZ136" i="2"/>
  <c r="N389" i="6" s="1"/>
  <c r="X139" i="2"/>
  <c r="N168" i="6" s="1"/>
  <c r="AZ138" i="2"/>
  <c r="N391" i="6" s="1"/>
  <c r="X37" i="2"/>
  <c r="B165" i="6" s="1"/>
  <c r="AZ139" i="2"/>
  <c r="N392" i="6" s="1"/>
  <c r="AZ38" i="2"/>
  <c r="B390" i="6" s="1"/>
  <c r="AZ36" i="2"/>
  <c r="B388" i="6" s="1"/>
  <c r="AZ69" i="2"/>
  <c r="F388" i="6" s="1"/>
  <c r="AZ105" i="2"/>
  <c r="J391" i="6" s="1"/>
  <c r="AZ106" i="2"/>
  <c r="J392" i="6" s="1"/>
  <c r="AZ71" i="2"/>
  <c r="F390" i="6" s="1"/>
  <c r="AZ39" i="2"/>
  <c r="B391" i="6" s="1"/>
  <c r="AV139" i="2"/>
  <c r="N360" i="6" s="1"/>
  <c r="AV105" i="2"/>
  <c r="J359" i="6" s="1"/>
  <c r="AV135" i="2"/>
  <c r="N356" i="6" s="1"/>
  <c r="AV137" i="2"/>
  <c r="N358" i="6" s="1"/>
  <c r="F360" i="6"/>
  <c r="AV36" i="2"/>
  <c r="B356" i="6" s="1"/>
  <c r="AV106" i="2"/>
  <c r="J360" i="6" s="1"/>
  <c r="AV103" i="2"/>
  <c r="J357" i="6" s="1"/>
  <c r="AV102" i="2"/>
  <c r="J356" i="6" s="1"/>
  <c r="AV138" i="2"/>
  <c r="N359" i="6" s="1"/>
  <c r="AV38" i="2"/>
  <c r="B358" i="6" s="1"/>
  <c r="F357" i="6"/>
  <c r="AV40" i="2"/>
  <c r="B360" i="6" s="1"/>
  <c r="AV39" i="2"/>
  <c r="B359" i="6" s="1"/>
  <c r="AV104" i="2"/>
  <c r="J358" i="6" s="1"/>
  <c r="F358" i="6"/>
  <c r="F356" i="6"/>
  <c r="F359" i="6"/>
  <c r="AV136" i="2"/>
  <c r="N357" i="6" s="1"/>
  <c r="AV37" i="2"/>
  <c r="B357" i="6" s="1"/>
  <c r="AR139" i="2"/>
  <c r="N328" i="6" s="1"/>
  <c r="AR104" i="2"/>
  <c r="J326" i="6" s="1"/>
  <c r="AR135" i="2"/>
  <c r="N324" i="6" s="1"/>
  <c r="AR136" i="2"/>
  <c r="N325" i="6" s="1"/>
  <c r="F328" i="6"/>
  <c r="B324" i="6"/>
  <c r="F327" i="6"/>
  <c r="AR105" i="2"/>
  <c r="J327" i="6" s="1"/>
  <c r="AR137" i="2"/>
  <c r="N326" i="6" s="1"/>
  <c r="AR38" i="2"/>
  <c r="B326" i="6" s="1"/>
  <c r="K72" i="6"/>
  <c r="AR106" i="2"/>
  <c r="J328" i="6" s="1"/>
  <c r="AR102" i="2"/>
  <c r="J324" i="6" s="1"/>
  <c r="AR138" i="2"/>
  <c r="N327" i="6" s="1"/>
  <c r="AR39" i="2"/>
  <c r="B327" i="6" s="1"/>
  <c r="AR103" i="2"/>
  <c r="J325" i="6" s="1"/>
  <c r="F325" i="6"/>
  <c r="F324" i="6"/>
  <c r="F326" i="6"/>
  <c r="AR40" i="2"/>
  <c r="B328" i="6" s="1"/>
  <c r="AR37" i="2"/>
  <c r="B325" i="6" s="1"/>
  <c r="AN140" i="2"/>
  <c r="N297" i="6" s="1"/>
  <c r="AN135" i="2"/>
  <c r="N292" i="6" s="1"/>
  <c r="AN136" i="2"/>
  <c r="N293" i="6" s="1"/>
  <c r="AN39" i="2"/>
  <c r="B295" i="6" s="1"/>
  <c r="AN37" i="2"/>
  <c r="B293" i="6" s="1"/>
  <c r="AN139" i="2"/>
  <c r="N296" i="6" s="1"/>
  <c r="AN105" i="2"/>
  <c r="J295" i="6" s="1"/>
  <c r="AN102" i="2"/>
  <c r="J292" i="6" s="1"/>
  <c r="AN137" i="2"/>
  <c r="N294" i="6" s="1"/>
  <c r="AN138" i="2"/>
  <c r="N295" i="6" s="1"/>
  <c r="AN73" i="2"/>
  <c r="F296" i="6" s="1"/>
  <c r="AN106" i="2"/>
  <c r="J296" i="6" s="1"/>
  <c r="AN69" i="2"/>
  <c r="F292" i="6" s="1"/>
  <c r="AN107" i="2"/>
  <c r="J297" i="6" s="1"/>
  <c r="AN103" i="2"/>
  <c r="J293" i="6" s="1"/>
  <c r="AN40" i="2"/>
  <c r="B296" i="6" s="1"/>
  <c r="AN38" i="2"/>
  <c r="B294" i="6" s="1"/>
  <c r="AN70" i="2"/>
  <c r="F293" i="6" s="1"/>
  <c r="AN36" i="2"/>
  <c r="B292" i="6" s="1"/>
  <c r="AN71" i="2"/>
  <c r="F294" i="6" s="1"/>
  <c r="AN72" i="2"/>
  <c r="F295" i="6" s="1"/>
  <c r="AN41" i="2"/>
  <c r="B297" i="6" s="1"/>
  <c r="AN74" i="2"/>
  <c r="F297" i="6" s="1"/>
  <c r="AN104" i="2"/>
  <c r="J294" i="6" s="1"/>
  <c r="AJ106" i="2"/>
  <c r="J264" i="6" s="1"/>
  <c r="AJ103" i="2"/>
  <c r="J261" i="6" s="1"/>
  <c r="AJ40" i="2"/>
  <c r="B264" i="6" s="1"/>
  <c r="AJ41" i="2"/>
  <c r="B265" i="6" s="1"/>
  <c r="AJ73" i="2"/>
  <c r="F264" i="6" s="1"/>
  <c r="AJ36" i="2"/>
  <c r="B260" i="6" s="1"/>
  <c r="AJ70" i="2"/>
  <c r="F261" i="6" s="1"/>
  <c r="AJ72" i="2"/>
  <c r="F263" i="6" s="1"/>
  <c r="AJ136" i="2"/>
  <c r="N261" i="6" s="1"/>
  <c r="AJ38" i="2"/>
  <c r="B262" i="6" s="1"/>
  <c r="AJ107" i="2"/>
  <c r="J265" i="6" s="1"/>
  <c r="AJ69" i="2"/>
  <c r="F260" i="6" s="1"/>
  <c r="AJ140" i="2"/>
  <c r="N265" i="6" s="1"/>
  <c r="AJ135" i="2"/>
  <c r="N260" i="6" s="1"/>
  <c r="AJ137" i="2"/>
  <c r="N262" i="6" s="1"/>
  <c r="AJ74" i="2"/>
  <c r="F265" i="6" s="1"/>
  <c r="AJ104" i="2"/>
  <c r="J262" i="6" s="1"/>
  <c r="AJ71" i="2"/>
  <c r="F262" i="6" s="1"/>
  <c r="AJ139" i="2"/>
  <c r="N264" i="6" s="1"/>
  <c r="AJ105" i="2"/>
  <c r="J263" i="6" s="1"/>
  <c r="AJ102" i="2"/>
  <c r="J260" i="6" s="1"/>
  <c r="AJ138" i="2"/>
  <c r="N263" i="6" s="1"/>
  <c r="AJ39" i="2"/>
  <c r="B263" i="6" s="1"/>
  <c r="AJ37" i="2"/>
  <c r="B261" i="6" s="1"/>
  <c r="AF139" i="2"/>
  <c r="N232" i="6" s="1"/>
  <c r="AF104" i="2"/>
  <c r="J230" i="6" s="1"/>
  <c r="AF137" i="2"/>
  <c r="N230" i="6" s="1"/>
  <c r="AF107" i="2"/>
  <c r="J233" i="6" s="1"/>
  <c r="AF73" i="2"/>
  <c r="F232" i="6" s="1"/>
  <c r="B228" i="6"/>
  <c r="AF72" i="2"/>
  <c r="F231" i="6" s="1"/>
  <c r="AF105" i="2"/>
  <c r="J231" i="6" s="1"/>
  <c r="AF102" i="2"/>
  <c r="J228" i="6" s="1"/>
  <c r="AF138" i="2"/>
  <c r="N231" i="6" s="1"/>
  <c r="AF40" i="2"/>
  <c r="B232" i="6" s="1"/>
  <c r="AF38" i="2"/>
  <c r="B230" i="6" s="1"/>
  <c r="AF106" i="2"/>
  <c r="J232" i="6" s="1"/>
  <c r="AF71" i="2"/>
  <c r="F230" i="6" s="1"/>
  <c r="AF136" i="2"/>
  <c r="N229" i="6" s="1"/>
  <c r="AF74" i="2"/>
  <c r="F233" i="6" s="1"/>
  <c r="AF103" i="2"/>
  <c r="J229" i="6" s="1"/>
  <c r="O69" i="6"/>
  <c r="AF70" i="2"/>
  <c r="F229" i="6" s="1"/>
  <c r="AF69" i="2"/>
  <c r="F228" i="6" s="1"/>
  <c r="AF140" i="2"/>
  <c r="N233" i="6" s="1"/>
  <c r="AF135" i="2"/>
  <c r="N228" i="6" s="1"/>
  <c r="AF41" i="2"/>
  <c r="B233" i="6" s="1"/>
  <c r="AF39" i="2"/>
  <c r="B231" i="6" s="1"/>
  <c r="AF37" i="2"/>
  <c r="B229" i="6" s="1"/>
  <c r="AB139" i="2"/>
  <c r="N200" i="6" s="1"/>
  <c r="AB104" i="2"/>
  <c r="J198" i="6" s="1"/>
  <c r="AB137" i="2"/>
  <c r="N198" i="6" s="1"/>
  <c r="AB107" i="2"/>
  <c r="J201" i="6" s="1"/>
  <c r="AB73" i="2"/>
  <c r="F200" i="6" s="1"/>
  <c r="AB36" i="2"/>
  <c r="B196" i="6" s="1"/>
  <c r="G72" i="6"/>
  <c r="AB72" i="2"/>
  <c r="F199" i="6" s="1"/>
  <c r="AB105" i="2"/>
  <c r="J199" i="6" s="1"/>
  <c r="AB102" i="2"/>
  <c r="J196" i="6" s="1"/>
  <c r="AB138" i="2"/>
  <c r="N199" i="6" s="1"/>
  <c r="AB40" i="2"/>
  <c r="B200" i="6" s="1"/>
  <c r="AB38" i="2"/>
  <c r="B198" i="6" s="1"/>
  <c r="AB106" i="2"/>
  <c r="J200" i="6" s="1"/>
  <c r="AB71" i="2"/>
  <c r="F198" i="6" s="1"/>
  <c r="AB136" i="2"/>
  <c r="N197" i="6" s="1"/>
  <c r="AB74" i="2"/>
  <c r="F201" i="6" s="1"/>
  <c r="AB103" i="2"/>
  <c r="J197" i="6" s="1"/>
  <c r="AB70" i="2"/>
  <c r="F197" i="6" s="1"/>
  <c r="AB69" i="2"/>
  <c r="F196" i="6" s="1"/>
  <c r="AB140" i="2"/>
  <c r="N201" i="6" s="1"/>
  <c r="AB135" i="2"/>
  <c r="N196" i="6" s="1"/>
  <c r="AB41" i="2"/>
  <c r="B201" i="6" s="1"/>
  <c r="AB39" i="2"/>
  <c r="B199" i="6" s="1"/>
  <c r="AB37" i="2"/>
  <c r="B197" i="6" s="1"/>
  <c r="G70" i="6"/>
  <c r="K73" i="6"/>
  <c r="O68" i="6"/>
  <c r="X106" i="2"/>
  <c r="J168" i="6" s="1"/>
  <c r="X103" i="2"/>
  <c r="J165" i="6" s="1"/>
  <c r="X40" i="2"/>
  <c r="B168" i="6" s="1"/>
  <c r="X41" i="2"/>
  <c r="B169" i="6" s="1"/>
  <c r="X73" i="2"/>
  <c r="F168" i="6" s="1"/>
  <c r="X36" i="2"/>
  <c r="B164" i="6" s="1"/>
  <c r="X70" i="2"/>
  <c r="F165" i="6" s="1"/>
  <c r="X72" i="2"/>
  <c r="F167" i="6" s="1"/>
  <c r="X136" i="2"/>
  <c r="N165" i="6" s="1"/>
  <c r="X38" i="2"/>
  <c r="B166" i="6" s="1"/>
  <c r="K71" i="6"/>
  <c r="X107" i="2"/>
  <c r="J169" i="6" s="1"/>
  <c r="X69" i="2"/>
  <c r="F164" i="6" s="1"/>
  <c r="X140" i="2"/>
  <c r="N169" i="6" s="1"/>
  <c r="X135" i="2"/>
  <c r="N164" i="6" s="1"/>
  <c r="X137" i="2"/>
  <c r="N166" i="6" s="1"/>
  <c r="X74" i="2"/>
  <c r="F169" i="6" s="1"/>
  <c r="X71" i="2"/>
  <c r="F166" i="6" s="1"/>
  <c r="X105" i="2"/>
  <c r="J167" i="6" s="1"/>
  <c r="K132" i="6"/>
  <c r="G132" i="6"/>
  <c r="C132" i="6"/>
  <c r="O132" i="6"/>
  <c r="L73" i="2"/>
  <c r="F72" i="6" s="1"/>
  <c r="K100" i="6"/>
  <c r="L36" i="2"/>
  <c r="L40" i="2"/>
  <c r="L72" i="2"/>
  <c r="F71" i="6" s="1"/>
  <c r="L136" i="2"/>
  <c r="N69" i="6" s="1"/>
  <c r="G100" i="6"/>
  <c r="L71" i="2"/>
  <c r="F70" i="6" s="1"/>
  <c r="L135" i="2"/>
  <c r="N68" i="6" s="1"/>
  <c r="L70" i="2"/>
  <c r="F69" i="6" s="1"/>
  <c r="L106" i="2"/>
  <c r="J72" i="6" s="1"/>
  <c r="L138" i="2"/>
  <c r="N71" i="6" s="1"/>
  <c r="C100" i="6"/>
  <c r="O100" i="6"/>
  <c r="K36" i="6"/>
  <c r="O36" i="6"/>
  <c r="G36" i="6"/>
  <c r="L37" i="2" l="1"/>
  <c r="L50" i="2"/>
  <c r="H50" i="2"/>
  <c r="B50" i="6" s="1"/>
  <c r="H40" i="2"/>
  <c r="B40" i="6" s="1"/>
  <c r="H92" i="2"/>
  <c r="F59" i="6" s="1"/>
  <c r="H143" i="2"/>
  <c r="N44" i="6" s="1"/>
  <c r="O44" i="6"/>
  <c r="H121" i="2"/>
  <c r="J55" i="6" s="1"/>
  <c r="H105" i="2"/>
  <c r="J39" i="6" s="1"/>
  <c r="K39" i="6"/>
  <c r="H148" i="2"/>
  <c r="N49" i="6" s="1"/>
  <c r="O49" i="6"/>
  <c r="H126" i="2"/>
  <c r="J60" i="6" s="1"/>
  <c r="H110" i="2"/>
  <c r="J44" i="6" s="1"/>
  <c r="K44" i="6"/>
  <c r="H157" i="2"/>
  <c r="N58" i="6" s="1"/>
  <c r="H141" i="2"/>
  <c r="N42" i="6" s="1"/>
  <c r="O42" i="6"/>
  <c r="H119" i="2"/>
  <c r="J53" i="6" s="1"/>
  <c r="H103" i="2"/>
  <c r="J37" i="6" s="1"/>
  <c r="K37" i="6"/>
  <c r="H150" i="2"/>
  <c r="N51" i="6" s="1"/>
  <c r="H112" i="2"/>
  <c r="J46" i="6" s="1"/>
  <c r="K46" i="6"/>
  <c r="P139" i="2"/>
  <c r="N104" i="6" s="1"/>
  <c r="O104" i="6"/>
  <c r="P115" i="2"/>
  <c r="J113" i="6" s="1"/>
  <c r="K113" i="6"/>
  <c r="P75" i="2"/>
  <c r="F106" i="6" s="1"/>
  <c r="G106" i="6"/>
  <c r="P48" i="2"/>
  <c r="B112" i="6" s="1"/>
  <c r="C112" i="6"/>
  <c r="P140" i="2"/>
  <c r="N105" i="6" s="1"/>
  <c r="O105" i="6"/>
  <c r="P120" i="2"/>
  <c r="J118" i="6" s="1"/>
  <c r="P104" i="2"/>
  <c r="J102" i="6" s="1"/>
  <c r="K102" i="6"/>
  <c r="P84" i="2"/>
  <c r="F115" i="6" s="1"/>
  <c r="P45" i="2"/>
  <c r="B109" i="6" s="1"/>
  <c r="C109" i="6"/>
  <c r="P149" i="2"/>
  <c r="N114" i="6" s="1"/>
  <c r="O114" i="6"/>
  <c r="P113" i="2"/>
  <c r="J111" i="6" s="1"/>
  <c r="K111" i="6"/>
  <c r="P73" i="2"/>
  <c r="F104" i="6" s="1"/>
  <c r="G104" i="6"/>
  <c r="P54" i="2"/>
  <c r="B118" i="6" s="1"/>
  <c r="P38" i="2"/>
  <c r="B102" i="6" s="1"/>
  <c r="C102" i="6"/>
  <c r="P150" i="2"/>
  <c r="N115" i="6" s="1"/>
  <c r="P126" i="2"/>
  <c r="J124" i="6" s="1"/>
  <c r="P110" i="2"/>
  <c r="J108" i="6" s="1"/>
  <c r="K108" i="6"/>
  <c r="P74" i="2"/>
  <c r="F105" i="6" s="1"/>
  <c r="G105" i="6"/>
  <c r="P39" i="2"/>
  <c r="B103" i="6" s="1"/>
  <c r="C103" i="6"/>
  <c r="T151" i="2"/>
  <c r="N148" i="6" s="1"/>
  <c r="T111" i="2"/>
  <c r="J141" i="6" s="1"/>
  <c r="K141" i="6"/>
  <c r="T87" i="2"/>
  <c r="F150" i="6" s="1"/>
  <c r="T71" i="2"/>
  <c r="F134" i="6" s="1"/>
  <c r="G134" i="6"/>
  <c r="T44" i="2"/>
  <c r="B140" i="6" s="1"/>
  <c r="C140" i="6"/>
  <c r="T156" i="2"/>
  <c r="N153" i="6" s="1"/>
  <c r="T140" i="2"/>
  <c r="N137" i="6" s="1"/>
  <c r="O137" i="6"/>
  <c r="T120" i="2"/>
  <c r="J150" i="6" s="1"/>
  <c r="T104" i="2"/>
  <c r="J134" i="6" s="1"/>
  <c r="K134" i="6"/>
  <c r="T84" i="2"/>
  <c r="F147" i="6" s="1"/>
  <c r="T45" i="2"/>
  <c r="B141" i="6" s="1"/>
  <c r="C141" i="6"/>
  <c r="L151" i="2"/>
  <c r="N84" i="6" s="1"/>
  <c r="T153" i="2"/>
  <c r="N150" i="6" s="1"/>
  <c r="T137" i="2"/>
  <c r="N134" i="6" s="1"/>
  <c r="O134" i="6"/>
  <c r="T117" i="2"/>
  <c r="J147" i="6" s="1"/>
  <c r="T93" i="2"/>
  <c r="F156" i="6" s="1"/>
  <c r="T77" i="2"/>
  <c r="F140" i="6" s="1"/>
  <c r="G140" i="6"/>
  <c r="T58" i="2"/>
  <c r="B154" i="6" s="1"/>
  <c r="T42" i="2"/>
  <c r="B138" i="6" s="1"/>
  <c r="C138" i="6"/>
  <c r="T154" i="2"/>
  <c r="N151" i="6" s="1"/>
  <c r="T138" i="2"/>
  <c r="N135" i="6" s="1"/>
  <c r="O135" i="6"/>
  <c r="T114" i="2"/>
  <c r="J144" i="6" s="1"/>
  <c r="K144" i="6"/>
  <c r="T78" i="2"/>
  <c r="F141" i="6" s="1"/>
  <c r="G141" i="6"/>
  <c r="T59" i="2"/>
  <c r="B155" i="6" s="1"/>
  <c r="T39" i="2"/>
  <c r="B135" i="6" s="1"/>
  <c r="C135" i="6"/>
  <c r="L149" i="2"/>
  <c r="N82" i="6" s="1"/>
  <c r="O82" i="6"/>
  <c r="L141" i="2"/>
  <c r="N74" i="6" s="1"/>
  <c r="O74" i="6"/>
  <c r="L117" i="2"/>
  <c r="J83" i="6" s="1"/>
  <c r="K83" i="6"/>
  <c r="L89" i="2"/>
  <c r="F88" i="6" s="1"/>
  <c r="L53" i="2"/>
  <c r="L144" i="2"/>
  <c r="N77" i="6" s="1"/>
  <c r="O77" i="6"/>
  <c r="L123" i="2"/>
  <c r="J89" i="6" s="1"/>
  <c r="L87" i="2"/>
  <c r="F86" i="6" s="1"/>
  <c r="L51" i="2"/>
  <c r="L148" i="2"/>
  <c r="N81" i="6" s="1"/>
  <c r="O81" i="6"/>
  <c r="L112" i="2"/>
  <c r="J78" i="6" s="1"/>
  <c r="K78" i="6"/>
  <c r="L93" i="2"/>
  <c r="F92" i="6" s="1"/>
  <c r="L116" i="2"/>
  <c r="J82" i="6" s="1"/>
  <c r="K82" i="6"/>
  <c r="L92" i="2"/>
  <c r="F91" i="6" s="1"/>
  <c r="L78" i="2"/>
  <c r="F77" i="6" s="1"/>
  <c r="G77" i="6"/>
  <c r="L44" i="2"/>
  <c r="L58" i="2"/>
  <c r="L56" i="2"/>
  <c r="H37" i="2"/>
  <c r="B37" i="6" s="1"/>
  <c r="H82" i="2"/>
  <c r="F49" i="6" s="1"/>
  <c r="G49" i="6"/>
  <c r="H85" i="2"/>
  <c r="F52" i="6" s="1"/>
  <c r="H38" i="2"/>
  <c r="B38" i="6" s="1"/>
  <c r="F37" i="6"/>
  <c r="G37" i="6"/>
  <c r="H83" i="2"/>
  <c r="F50" i="6" s="1"/>
  <c r="G50" i="6"/>
  <c r="H80" i="2"/>
  <c r="F47" i="6" s="1"/>
  <c r="G47" i="6"/>
  <c r="H89" i="2"/>
  <c r="F56" i="6" s="1"/>
  <c r="F40" i="6"/>
  <c r="G40" i="6"/>
  <c r="H147" i="2"/>
  <c r="N48" i="6" s="1"/>
  <c r="O48" i="6"/>
  <c r="H125" i="2"/>
  <c r="J59" i="6" s="1"/>
  <c r="H109" i="2"/>
  <c r="J43" i="6" s="1"/>
  <c r="K43" i="6"/>
  <c r="H152" i="2"/>
  <c r="N53" i="6" s="1"/>
  <c r="H136" i="2"/>
  <c r="N37" i="6" s="1"/>
  <c r="O37" i="6"/>
  <c r="H114" i="2"/>
  <c r="J48" i="6" s="1"/>
  <c r="K48" i="6"/>
  <c r="H145" i="2"/>
  <c r="N46" i="6" s="1"/>
  <c r="O46" i="6"/>
  <c r="H123" i="2"/>
  <c r="J57" i="6" s="1"/>
  <c r="H107" i="2"/>
  <c r="J41" i="6" s="1"/>
  <c r="K41" i="6"/>
  <c r="H154" i="2"/>
  <c r="N55" i="6" s="1"/>
  <c r="H138" i="2"/>
  <c r="N39" i="6" s="1"/>
  <c r="O39" i="6"/>
  <c r="H116" i="2"/>
  <c r="J50" i="6" s="1"/>
  <c r="K50" i="6"/>
  <c r="L155" i="2"/>
  <c r="N88" i="6" s="1"/>
  <c r="L157" i="2"/>
  <c r="N90" i="6" s="1"/>
  <c r="P143" i="2"/>
  <c r="N108" i="6" s="1"/>
  <c r="O108" i="6"/>
  <c r="P119" i="2"/>
  <c r="J117" i="6" s="1"/>
  <c r="P103" i="2"/>
  <c r="J101" i="6" s="1"/>
  <c r="K101" i="6"/>
  <c r="P79" i="2"/>
  <c r="F110" i="6" s="1"/>
  <c r="G110" i="6"/>
  <c r="P52" i="2"/>
  <c r="B116" i="6" s="1"/>
  <c r="P144" i="2"/>
  <c r="N109" i="6" s="1"/>
  <c r="O109" i="6"/>
  <c r="P124" i="2"/>
  <c r="J122" i="6" s="1"/>
  <c r="P108" i="2"/>
  <c r="J106" i="6" s="1"/>
  <c r="K106" i="6"/>
  <c r="P72" i="2"/>
  <c r="F103" i="6" s="1"/>
  <c r="G103" i="6"/>
  <c r="P49" i="2"/>
  <c r="B113" i="6" s="1"/>
  <c r="C113" i="6"/>
  <c r="P153" i="2"/>
  <c r="N118" i="6" s="1"/>
  <c r="P137" i="2"/>
  <c r="N102" i="6" s="1"/>
  <c r="O102" i="6"/>
  <c r="P117" i="2"/>
  <c r="J115" i="6" s="1"/>
  <c r="P77" i="2"/>
  <c r="F108" i="6" s="1"/>
  <c r="G108" i="6"/>
  <c r="P42" i="2"/>
  <c r="B106" i="6" s="1"/>
  <c r="C106" i="6"/>
  <c r="P138" i="2"/>
  <c r="N103" i="6" s="1"/>
  <c r="O103" i="6"/>
  <c r="P114" i="2"/>
  <c r="J112" i="6" s="1"/>
  <c r="K112" i="6"/>
  <c r="P78" i="2"/>
  <c r="F109" i="6" s="1"/>
  <c r="G109" i="6"/>
  <c r="P43" i="2"/>
  <c r="B107" i="6" s="1"/>
  <c r="C107" i="6"/>
  <c r="T155" i="2"/>
  <c r="N152" i="6" s="1"/>
  <c r="T139" i="2"/>
  <c r="N136" i="6" s="1"/>
  <c r="O136" i="6"/>
  <c r="T115" i="2"/>
  <c r="J145" i="6" s="1"/>
  <c r="K145" i="6"/>
  <c r="T91" i="2"/>
  <c r="F154" i="6" s="1"/>
  <c r="T75" i="2"/>
  <c r="F138" i="6" s="1"/>
  <c r="G138" i="6"/>
  <c r="T48" i="2"/>
  <c r="B144" i="6" s="1"/>
  <c r="C144" i="6"/>
  <c r="T144" i="2"/>
  <c r="N141" i="6" s="1"/>
  <c r="O141" i="6"/>
  <c r="T124" i="2"/>
  <c r="J154" i="6" s="1"/>
  <c r="T108" i="2"/>
  <c r="J138" i="6" s="1"/>
  <c r="K138" i="6"/>
  <c r="T88" i="2"/>
  <c r="F151" i="6" s="1"/>
  <c r="T72" i="2"/>
  <c r="F135" i="6" s="1"/>
  <c r="G135" i="6"/>
  <c r="T49" i="2"/>
  <c r="B145" i="6" s="1"/>
  <c r="C145" i="6"/>
  <c r="L158" i="2"/>
  <c r="N91" i="6" s="1"/>
  <c r="T157" i="2"/>
  <c r="N154" i="6" s="1"/>
  <c r="T141" i="2"/>
  <c r="N138" i="6" s="1"/>
  <c r="O138" i="6"/>
  <c r="T121" i="2"/>
  <c r="J151" i="6" s="1"/>
  <c r="T105" i="2"/>
  <c r="J135" i="6" s="1"/>
  <c r="K135" i="6"/>
  <c r="T81" i="2"/>
  <c r="F144" i="6" s="1"/>
  <c r="G144" i="6"/>
  <c r="T46" i="2"/>
  <c r="B142" i="6" s="1"/>
  <c r="C142" i="6"/>
  <c r="L159" i="2"/>
  <c r="N92" i="6" s="1"/>
  <c r="T158" i="2"/>
  <c r="N155" i="6" s="1"/>
  <c r="T142" i="2"/>
  <c r="N139" i="6" s="1"/>
  <c r="O139" i="6"/>
  <c r="T118" i="2"/>
  <c r="J148" i="6" s="1"/>
  <c r="T82" i="2"/>
  <c r="F145" i="6" s="1"/>
  <c r="G145" i="6"/>
  <c r="L154" i="2"/>
  <c r="N87" i="6" s="1"/>
  <c r="T43" i="2"/>
  <c r="B139" i="6" s="1"/>
  <c r="C139" i="6"/>
  <c r="L147" i="2"/>
  <c r="N80" i="6" s="1"/>
  <c r="O80" i="6"/>
  <c r="L121" i="2"/>
  <c r="J87" i="6" s="1"/>
  <c r="L57" i="2"/>
  <c r="L41" i="2"/>
  <c r="L150" i="2"/>
  <c r="N83" i="6" s="1"/>
  <c r="O83" i="6"/>
  <c r="L127" i="2"/>
  <c r="J93" i="6" s="1"/>
  <c r="L111" i="2"/>
  <c r="J77" i="6" s="1"/>
  <c r="K77" i="6"/>
  <c r="L91" i="2"/>
  <c r="F90" i="6" s="1"/>
  <c r="L75" i="2"/>
  <c r="F74" i="6" s="1"/>
  <c r="G74" i="6"/>
  <c r="L55" i="2"/>
  <c r="L39" i="2"/>
  <c r="L146" i="2"/>
  <c r="N79" i="6" s="1"/>
  <c r="O79" i="6"/>
  <c r="L120" i="2"/>
  <c r="J86" i="6" s="1"/>
  <c r="L69" i="2"/>
  <c r="F68" i="6" s="1"/>
  <c r="G68" i="6"/>
  <c r="L124" i="2"/>
  <c r="J90" i="6" s="1"/>
  <c r="L82" i="2"/>
  <c r="F81" i="6" s="1"/>
  <c r="G81" i="6"/>
  <c r="L38" i="2"/>
  <c r="L140" i="2"/>
  <c r="N73" i="6" s="1"/>
  <c r="O73" i="6"/>
  <c r="L143" i="2"/>
  <c r="N76" i="6" s="1"/>
  <c r="O76" i="6"/>
  <c r="P127" i="2"/>
  <c r="J125" i="6" s="1"/>
  <c r="L118" i="2"/>
  <c r="J84" i="6" s="1"/>
  <c r="L102" i="2"/>
  <c r="J68" i="6" s="1"/>
  <c r="K68" i="6"/>
  <c r="L84" i="2"/>
  <c r="F83" i="6" s="1"/>
  <c r="G83" i="6"/>
  <c r="L80" i="2"/>
  <c r="F79" i="6" s="1"/>
  <c r="G79" i="6"/>
  <c r="L76" i="2"/>
  <c r="F75" i="6" s="1"/>
  <c r="G75" i="6"/>
  <c r="L42" i="2"/>
  <c r="L74" i="2"/>
  <c r="F73" i="6" s="1"/>
  <c r="G73" i="6"/>
  <c r="L107" i="2"/>
  <c r="J73" i="6" s="1"/>
  <c r="H53" i="2"/>
  <c r="B53" i="6" s="1"/>
  <c r="H56" i="2"/>
  <c r="B56" i="6" s="1"/>
  <c r="H76" i="2"/>
  <c r="F43" i="6" s="1"/>
  <c r="G43" i="6"/>
  <c r="H57" i="2"/>
  <c r="B57" i="6" s="1"/>
  <c r="H51" i="2"/>
  <c r="B51" i="6" s="1"/>
  <c r="H86" i="2"/>
  <c r="F53" i="6" s="1"/>
  <c r="H45" i="2"/>
  <c r="B45" i="6" s="1"/>
  <c r="H58" i="2"/>
  <c r="B58" i="6" s="1"/>
  <c r="H42" i="2"/>
  <c r="B42" i="6" s="1"/>
  <c r="H55" i="2"/>
  <c r="B55" i="6" s="1"/>
  <c r="H39" i="2"/>
  <c r="B39" i="6" s="1"/>
  <c r="H48" i="2"/>
  <c r="B48" i="6" s="1"/>
  <c r="H90" i="2"/>
  <c r="F57" i="6" s="1"/>
  <c r="H74" i="2"/>
  <c r="F41" i="6" s="1"/>
  <c r="G41" i="6"/>
  <c r="H87" i="2"/>
  <c r="F54" i="6" s="1"/>
  <c r="H71" i="2"/>
  <c r="F38" i="6" s="1"/>
  <c r="G38" i="6"/>
  <c r="H84" i="2"/>
  <c r="F51" i="6" s="1"/>
  <c r="H77" i="2"/>
  <c r="F44" i="6" s="1"/>
  <c r="G44" i="6"/>
  <c r="H151" i="2"/>
  <c r="N52" i="6" s="1"/>
  <c r="H113" i="2"/>
  <c r="J47" i="6" s="1"/>
  <c r="K47" i="6"/>
  <c r="H156" i="2"/>
  <c r="N57" i="6" s="1"/>
  <c r="H140" i="2"/>
  <c r="N41" i="6" s="1"/>
  <c r="O41" i="6"/>
  <c r="H118" i="2"/>
  <c r="J52" i="6" s="1"/>
  <c r="H149" i="2"/>
  <c r="N50" i="6" s="1"/>
  <c r="O50" i="6"/>
  <c r="H127" i="2"/>
  <c r="J61" i="6" s="1"/>
  <c r="H111" i="2"/>
  <c r="J45" i="6" s="1"/>
  <c r="K45" i="6"/>
  <c r="H158" i="2"/>
  <c r="N59" i="6" s="1"/>
  <c r="H142" i="2"/>
  <c r="N43" i="6" s="1"/>
  <c r="O43" i="6"/>
  <c r="H120" i="2"/>
  <c r="J54" i="6" s="1"/>
  <c r="H104" i="2"/>
  <c r="J38" i="6" s="1"/>
  <c r="K38" i="6"/>
  <c r="P147" i="2"/>
  <c r="N112" i="6" s="1"/>
  <c r="O112" i="6"/>
  <c r="P123" i="2"/>
  <c r="J121" i="6" s="1"/>
  <c r="P107" i="2"/>
  <c r="J105" i="6" s="1"/>
  <c r="K105" i="6"/>
  <c r="P83" i="2"/>
  <c r="F114" i="6" s="1"/>
  <c r="G114" i="6"/>
  <c r="P40" i="2"/>
  <c r="B104" i="6" s="1"/>
  <c r="C104" i="6"/>
  <c r="P148" i="2"/>
  <c r="N113" i="6" s="1"/>
  <c r="O113" i="6"/>
  <c r="P112" i="2"/>
  <c r="J110" i="6" s="1"/>
  <c r="K110" i="6"/>
  <c r="P76" i="2"/>
  <c r="F107" i="6" s="1"/>
  <c r="G107" i="6"/>
  <c r="P53" i="2"/>
  <c r="B117" i="6" s="1"/>
  <c r="P37" i="2"/>
  <c r="B101" i="6" s="1"/>
  <c r="C101" i="6"/>
  <c r="P141" i="2"/>
  <c r="N106" i="6" s="1"/>
  <c r="O106" i="6"/>
  <c r="P121" i="2"/>
  <c r="J119" i="6" s="1"/>
  <c r="P105" i="2"/>
  <c r="J103" i="6" s="1"/>
  <c r="K103" i="6"/>
  <c r="P81" i="2"/>
  <c r="F112" i="6" s="1"/>
  <c r="G112" i="6"/>
  <c r="P46" i="2"/>
  <c r="B110" i="6" s="1"/>
  <c r="C110" i="6"/>
  <c r="P142" i="2"/>
  <c r="N107" i="6" s="1"/>
  <c r="O107" i="6"/>
  <c r="P118" i="2"/>
  <c r="J116" i="6" s="1"/>
  <c r="P82" i="2"/>
  <c r="F113" i="6" s="1"/>
  <c r="G113" i="6"/>
  <c r="P47" i="2"/>
  <c r="B111" i="6" s="1"/>
  <c r="C111" i="6"/>
  <c r="T143" i="2"/>
  <c r="N140" i="6" s="1"/>
  <c r="O140" i="6"/>
  <c r="T119" i="2"/>
  <c r="J149" i="6" s="1"/>
  <c r="T103" i="2"/>
  <c r="J133" i="6" s="1"/>
  <c r="K133" i="6"/>
  <c r="T79" i="2"/>
  <c r="F142" i="6" s="1"/>
  <c r="G142" i="6"/>
  <c r="T52" i="2"/>
  <c r="B148" i="6" s="1"/>
  <c r="T148" i="2"/>
  <c r="N145" i="6" s="1"/>
  <c r="O145" i="6"/>
  <c r="T112" i="2"/>
  <c r="J142" i="6" s="1"/>
  <c r="K142" i="6"/>
  <c r="T92" i="2"/>
  <c r="F155" i="6" s="1"/>
  <c r="T76" i="2"/>
  <c r="F139" i="6" s="1"/>
  <c r="G139" i="6"/>
  <c r="T53" i="2"/>
  <c r="B149" i="6" s="1"/>
  <c r="T37" i="2"/>
  <c r="B133" i="6" s="1"/>
  <c r="C133" i="6"/>
  <c r="T145" i="2"/>
  <c r="N142" i="6" s="1"/>
  <c r="O142" i="6"/>
  <c r="T125" i="2"/>
  <c r="J155" i="6" s="1"/>
  <c r="T109" i="2"/>
  <c r="J139" i="6" s="1"/>
  <c r="K139" i="6"/>
  <c r="T85" i="2"/>
  <c r="F148" i="6" s="1"/>
  <c r="T50" i="2"/>
  <c r="B146" i="6" s="1"/>
  <c r="T146" i="2"/>
  <c r="N143" i="6" s="1"/>
  <c r="O143" i="6"/>
  <c r="T122" i="2"/>
  <c r="J152" i="6" s="1"/>
  <c r="T106" i="2"/>
  <c r="J136" i="6" s="1"/>
  <c r="K136" i="6"/>
  <c r="T86" i="2"/>
  <c r="F149" i="6" s="1"/>
  <c r="T70" i="2"/>
  <c r="F133" i="6" s="1"/>
  <c r="G133" i="6"/>
  <c r="T159" i="2"/>
  <c r="N156" i="6" s="1"/>
  <c r="T60" i="2"/>
  <c r="B156" i="6" s="1"/>
  <c r="L153" i="2"/>
  <c r="N86" i="6" s="1"/>
  <c r="L125" i="2"/>
  <c r="J91" i="6" s="1"/>
  <c r="L109" i="2"/>
  <c r="J75" i="6" s="1"/>
  <c r="K75" i="6"/>
  <c r="L81" i="2"/>
  <c r="F80" i="6" s="1"/>
  <c r="G80" i="6"/>
  <c r="L45" i="2"/>
  <c r="L115" i="2"/>
  <c r="J81" i="6" s="1"/>
  <c r="K81" i="6"/>
  <c r="L79" i="2"/>
  <c r="F78" i="6" s="1"/>
  <c r="G78" i="6"/>
  <c r="L59" i="2"/>
  <c r="L43" i="2"/>
  <c r="L145" i="2"/>
  <c r="N78" i="6" s="1"/>
  <c r="O78" i="6"/>
  <c r="L90" i="2"/>
  <c r="F89" i="6" s="1"/>
  <c r="L46" i="2"/>
  <c r="L114" i="2"/>
  <c r="J80" i="6" s="1"/>
  <c r="K80" i="6"/>
  <c r="L86" i="2"/>
  <c r="F85" i="6" s="1"/>
  <c r="L126" i="2"/>
  <c r="J92" i="6" s="1"/>
  <c r="L52" i="2"/>
  <c r="H47" i="2"/>
  <c r="B47" i="6" s="1"/>
  <c r="H79" i="2"/>
  <c r="F46" i="6" s="1"/>
  <c r="G46" i="6"/>
  <c r="H41" i="2"/>
  <c r="B41" i="6" s="1"/>
  <c r="H54" i="2"/>
  <c r="B54" i="6" s="1"/>
  <c r="H44" i="2"/>
  <c r="B44" i="6" s="1"/>
  <c r="H49" i="2"/>
  <c r="B49" i="6" s="1"/>
  <c r="H46" i="2"/>
  <c r="B46" i="6" s="1"/>
  <c r="H59" i="2"/>
  <c r="B59" i="6" s="1"/>
  <c r="H43" i="2"/>
  <c r="B43" i="6" s="1"/>
  <c r="H52" i="2"/>
  <c r="B52" i="6" s="1"/>
  <c r="H78" i="2"/>
  <c r="F45" i="6" s="1"/>
  <c r="G45" i="6"/>
  <c r="H91" i="2"/>
  <c r="F58" i="6" s="1"/>
  <c r="H75" i="2"/>
  <c r="F42" i="6" s="1"/>
  <c r="G42" i="6"/>
  <c r="H88" i="2"/>
  <c r="F55" i="6" s="1"/>
  <c r="H72" i="2"/>
  <c r="F39" i="6" s="1"/>
  <c r="G39" i="6"/>
  <c r="H81" i="2"/>
  <c r="F48" i="6" s="1"/>
  <c r="G48" i="6"/>
  <c r="H155" i="2"/>
  <c r="N56" i="6" s="1"/>
  <c r="H139" i="2"/>
  <c r="N40" i="6" s="1"/>
  <c r="O40" i="6"/>
  <c r="H117" i="2"/>
  <c r="J51" i="6" s="1"/>
  <c r="H144" i="2"/>
  <c r="N45" i="6" s="1"/>
  <c r="O45" i="6"/>
  <c r="H122" i="2"/>
  <c r="J56" i="6" s="1"/>
  <c r="H106" i="2"/>
  <c r="J40" i="6" s="1"/>
  <c r="K40" i="6"/>
  <c r="H153" i="2"/>
  <c r="N54" i="6" s="1"/>
  <c r="H137" i="2"/>
  <c r="N38" i="6" s="1"/>
  <c r="O38" i="6"/>
  <c r="H115" i="2"/>
  <c r="J49" i="6" s="1"/>
  <c r="K49" i="6"/>
  <c r="H146" i="2"/>
  <c r="N47" i="6" s="1"/>
  <c r="O47" i="6"/>
  <c r="H124" i="2"/>
  <c r="J58" i="6" s="1"/>
  <c r="H108" i="2"/>
  <c r="J42" i="6" s="1"/>
  <c r="K42" i="6"/>
  <c r="L156" i="2"/>
  <c r="N89" i="6" s="1"/>
  <c r="P151" i="2"/>
  <c r="N116" i="6" s="1"/>
  <c r="P111" i="2"/>
  <c r="J109" i="6" s="1"/>
  <c r="K109" i="6"/>
  <c r="P87" i="2"/>
  <c r="F118" i="6" s="1"/>
  <c r="P71" i="2"/>
  <c r="F102" i="6" s="1"/>
  <c r="G102" i="6"/>
  <c r="P44" i="2"/>
  <c r="B108" i="6" s="1"/>
  <c r="C108" i="6"/>
  <c r="P152" i="2"/>
  <c r="N117" i="6" s="1"/>
  <c r="P136" i="2"/>
  <c r="N101" i="6" s="1"/>
  <c r="O101" i="6"/>
  <c r="P116" i="2"/>
  <c r="J114" i="6" s="1"/>
  <c r="K114" i="6"/>
  <c r="P80" i="2"/>
  <c r="F111" i="6" s="1"/>
  <c r="G111" i="6"/>
  <c r="P41" i="2"/>
  <c r="B105" i="6" s="1"/>
  <c r="C105" i="6"/>
  <c r="P145" i="2"/>
  <c r="N110" i="6" s="1"/>
  <c r="O110" i="6"/>
  <c r="P125" i="2"/>
  <c r="J123" i="6" s="1"/>
  <c r="P109" i="2"/>
  <c r="J107" i="6" s="1"/>
  <c r="K107" i="6"/>
  <c r="P85" i="2"/>
  <c r="F116" i="6" s="1"/>
  <c r="P50" i="2"/>
  <c r="B114" i="6" s="1"/>
  <c r="C114" i="6"/>
  <c r="P146" i="2"/>
  <c r="N111" i="6" s="1"/>
  <c r="O111" i="6"/>
  <c r="P122" i="2"/>
  <c r="J120" i="6" s="1"/>
  <c r="P106" i="2"/>
  <c r="J104" i="6" s="1"/>
  <c r="K104" i="6"/>
  <c r="P86" i="2"/>
  <c r="F117" i="6" s="1"/>
  <c r="P70" i="2"/>
  <c r="F101" i="6" s="1"/>
  <c r="G101" i="6"/>
  <c r="P51" i="2"/>
  <c r="B115" i="6" s="1"/>
  <c r="T147" i="2"/>
  <c r="N144" i="6" s="1"/>
  <c r="O144" i="6"/>
  <c r="T123" i="2"/>
  <c r="J153" i="6" s="1"/>
  <c r="T107" i="2"/>
  <c r="J137" i="6" s="1"/>
  <c r="K137" i="6"/>
  <c r="T83" i="2"/>
  <c r="F146" i="6" s="1"/>
  <c r="T56" i="2"/>
  <c r="B152" i="6" s="1"/>
  <c r="T40" i="2"/>
  <c r="B136" i="6" s="1"/>
  <c r="C136" i="6"/>
  <c r="T152" i="2"/>
  <c r="N149" i="6" s="1"/>
  <c r="T136" i="2"/>
  <c r="N133" i="6" s="1"/>
  <c r="O133" i="6"/>
  <c r="T116" i="2"/>
  <c r="J146" i="6" s="1"/>
  <c r="T80" i="2"/>
  <c r="F143" i="6" s="1"/>
  <c r="G143" i="6"/>
  <c r="T57" i="2"/>
  <c r="B153" i="6" s="1"/>
  <c r="T41" i="2"/>
  <c r="B137" i="6" s="1"/>
  <c r="C137" i="6"/>
  <c r="T149" i="2"/>
  <c r="N146" i="6" s="1"/>
  <c r="T113" i="2"/>
  <c r="J143" i="6" s="1"/>
  <c r="K143" i="6"/>
  <c r="T89" i="2"/>
  <c r="F152" i="6" s="1"/>
  <c r="T73" i="2"/>
  <c r="F136" i="6" s="1"/>
  <c r="G136" i="6"/>
  <c r="T54" i="2"/>
  <c r="B150" i="6" s="1"/>
  <c r="T38" i="2"/>
  <c r="B134" i="6" s="1"/>
  <c r="C134" i="6"/>
  <c r="L152" i="2"/>
  <c r="N85" i="6" s="1"/>
  <c r="T150" i="2"/>
  <c r="N147" i="6" s="1"/>
  <c r="T126" i="2"/>
  <c r="J156" i="6" s="1"/>
  <c r="T110" i="2"/>
  <c r="J140" i="6" s="1"/>
  <c r="K140" i="6"/>
  <c r="T90" i="2"/>
  <c r="F153" i="6" s="1"/>
  <c r="T74" i="2"/>
  <c r="F137" i="6" s="1"/>
  <c r="G137" i="6"/>
  <c r="T55" i="2"/>
  <c r="B151" i="6" s="1"/>
  <c r="T127" i="2"/>
  <c r="J157" i="6" s="1"/>
  <c r="T47" i="2"/>
  <c r="B143" i="6" s="1"/>
  <c r="C143" i="6"/>
  <c r="L137" i="2"/>
  <c r="N70" i="6" s="1"/>
  <c r="O70" i="6"/>
  <c r="L113" i="2"/>
  <c r="J79" i="6" s="1"/>
  <c r="K79" i="6"/>
  <c r="L85" i="2"/>
  <c r="F84" i="6" s="1"/>
  <c r="L49" i="2"/>
  <c r="L139" i="2"/>
  <c r="N72" i="6" s="1"/>
  <c r="O72" i="6"/>
  <c r="L119" i="2"/>
  <c r="J85" i="6" s="1"/>
  <c r="L103" i="2"/>
  <c r="J69" i="6" s="1"/>
  <c r="K69" i="6"/>
  <c r="L83" i="2"/>
  <c r="F82" i="6" s="1"/>
  <c r="G82" i="6"/>
  <c r="L47" i="2"/>
  <c r="L104" i="2"/>
  <c r="J70" i="6" s="1"/>
  <c r="K70" i="6"/>
  <c r="L77" i="2"/>
  <c r="F76" i="6" s="1"/>
  <c r="G76" i="6"/>
  <c r="L108" i="2"/>
  <c r="J74" i="6" s="1"/>
  <c r="K74" i="6"/>
  <c r="L54" i="2"/>
  <c r="L122" i="2"/>
  <c r="J88" i="6" s="1"/>
  <c r="T51" i="2"/>
  <c r="B147" i="6" s="1"/>
  <c r="L142" i="2"/>
  <c r="N75" i="6" s="1"/>
  <c r="O75" i="6"/>
  <c r="L110" i="2"/>
  <c r="J76" i="6" s="1"/>
  <c r="K76" i="6"/>
  <c r="L88" i="2"/>
  <c r="F87" i="6" s="1"/>
  <c r="L48" i="2"/>
  <c r="L60" i="2"/>
  <c r="C97" i="6"/>
  <c r="G97" i="6"/>
  <c r="K97" i="6"/>
  <c r="L105" i="2"/>
  <c r="J71" i="6" s="1"/>
  <c r="T135" i="2"/>
  <c r="N132" i="6" s="1"/>
  <c r="T102" i="2"/>
  <c r="J132" i="6" s="1"/>
  <c r="T36" i="2"/>
  <c r="B132" i="6" s="1"/>
  <c r="T69" i="2"/>
  <c r="F132" i="6" s="1"/>
  <c r="P36" i="2"/>
  <c r="B100" i="6" s="1"/>
  <c r="P69" i="2"/>
  <c r="F100" i="6" s="1"/>
  <c r="P135" i="2"/>
  <c r="N100" i="6" s="1"/>
  <c r="P102" i="2"/>
  <c r="J100" i="6" s="1"/>
  <c r="O97" i="6"/>
  <c r="H135" i="2"/>
  <c r="N36" i="6" s="1"/>
  <c r="H102" i="2"/>
  <c r="J36" i="6" s="1"/>
  <c r="H69" i="2"/>
  <c r="F36" i="6" s="1"/>
  <c r="H36" i="2"/>
  <c r="B36" i="6" s="1"/>
</calcChain>
</file>

<file path=xl/sharedStrings.xml><?xml version="1.0" encoding="utf-8"?>
<sst xmlns="http://schemas.openxmlformats.org/spreadsheetml/2006/main" count="1581" uniqueCount="95">
  <si>
    <t>Albertslund</t>
  </si>
  <si>
    <t>Allerød</t>
  </si>
  <si>
    <t>Ballerup</t>
  </si>
  <si>
    <t>Bornholm</t>
  </si>
  <si>
    <t>Brøndby</t>
  </si>
  <si>
    <t>Dragør</t>
  </si>
  <si>
    <t>Egedal</t>
  </si>
  <si>
    <t>Frederiksberg</t>
  </si>
  <si>
    <t>Frederikssund</t>
  </si>
  <si>
    <t>Fredensborg</t>
  </si>
  <si>
    <t>Furesø</t>
  </si>
  <si>
    <t>Gentofte</t>
  </si>
  <si>
    <t>Gladsaxe</t>
  </si>
  <si>
    <t>Glostrup</t>
  </si>
  <si>
    <t>Halsnæs</t>
  </si>
  <si>
    <t>Helsingør</t>
  </si>
  <si>
    <t>Herlev</t>
  </si>
  <si>
    <t>Hillerød</t>
  </si>
  <si>
    <t>Hvidovre</t>
  </si>
  <si>
    <t>Hørsholm</t>
  </si>
  <si>
    <t>Ishøj</t>
  </si>
  <si>
    <t>København</t>
  </si>
  <si>
    <t>Lyngby-Taarbæk</t>
  </si>
  <si>
    <t>Rødovre</t>
  </si>
  <si>
    <t>Rudersdal</t>
  </si>
  <si>
    <t>Tårnby</t>
  </si>
  <si>
    <t>Vallensbæk</t>
  </si>
  <si>
    <t>Ledsageordning § 97 SEL</t>
  </si>
  <si>
    <t>Beskyttet beskæftigelse § 103 SEL</t>
  </si>
  <si>
    <t>Aktivitets- og samværstilbud § 104 SEL</t>
  </si>
  <si>
    <t>Botilbud personer med særlige sociale problemer §§ 109-110 SEL</t>
  </si>
  <si>
    <t>I alt</t>
  </si>
  <si>
    <t>Indbyggere</t>
  </si>
  <si>
    <t>Indbyggere - 18-64 år</t>
  </si>
  <si>
    <t>Antal helårs-modtagere</t>
  </si>
  <si>
    <t>Refusion, mio. kr.</t>
  </si>
  <si>
    <t>25 pct. refusion</t>
  </si>
  <si>
    <t>50 pct. refusion</t>
  </si>
  <si>
    <t>Længerevarende botilbud § 108 SEL inkl. supplerende støtte</t>
  </si>
  <si>
    <t>Midlertidige botilbud § 107 SEL inkl. supplerende støtte</t>
  </si>
  <si>
    <t>I alt, inkl. kørsel</t>
  </si>
  <si>
    <t>Heraf kørsel, § 105 til borgere i §§ 103, 104-tilbud</t>
  </si>
  <si>
    <t xml:space="preserve">Antal personer på (§§ 94b og 95 SEL) funktion 05.32.32.002 </t>
  </si>
  <si>
    <t>Antal personer på (§ 85/108) funktion 05.32.33.003</t>
  </si>
  <si>
    <t>Antal personer på (§ 107) funktion 05.38.52.001,002,003,005</t>
  </si>
  <si>
    <t>Antal personer på (§ 108) funktion 05.38.50.001,002,003,005</t>
  </si>
  <si>
    <t>Enhedsudgift</t>
  </si>
  <si>
    <t>Enheds-udgift</t>
  </si>
  <si>
    <t>Enheds-udgift inkl. refusion</t>
  </si>
  <si>
    <t>Modtager-andel (modtagere pr. 1000 18-64 årig)</t>
  </si>
  <si>
    <t>Netto-driftsudgift pr. 18-64 årig</t>
  </si>
  <si>
    <t>Gennemsnit</t>
  </si>
  <si>
    <t>25 pct. refusion, modtagere pr. 1000 18-64 årige</t>
  </si>
  <si>
    <t>50 pct. refusion, modtagere pr. 1000 18-64 årige</t>
  </si>
  <si>
    <t>§85,§107 og §108 sammentalt</t>
  </si>
  <si>
    <t>Enhedsudgift inkl. refusion</t>
  </si>
  <si>
    <t>Nettodriftsudgift pr. 18-64 årig</t>
  </si>
  <si>
    <t>I alt, ekskl. kørsel</t>
  </si>
  <si>
    <t>Ungdomsuddannelse for unge med særlige behov (STU)</t>
  </si>
  <si>
    <t>I alt, ekskl. kørsel og ekskl. STU</t>
  </si>
  <si>
    <t>Antal personer på (§ 96) funktion 05.32.32.003</t>
  </si>
  <si>
    <t xml:space="preserve">Modtagerandel </t>
  </si>
  <si>
    <t>Høje-Taastrup</t>
  </si>
  <si>
    <t>Ungdoms-uddannelse for unge med særlige behov (STU)</t>
  </si>
  <si>
    <t>Selvansat hjælper (§ 95 SEL)</t>
  </si>
  <si>
    <t xml:space="preserve">Tilskud til ansættelse af hjælpere til personer med nedsat funktionsevne BPA § 96 SEL </t>
  </si>
  <si>
    <t>Supplerende støtte efter § 85 SEL til en borger, der bor i en almenbolig opført efter almenboligloven. (Socialpædagogisk støtte til borgere i botilbudslignende tilbud)</t>
  </si>
  <si>
    <t xml:space="preserve">Socialpædagogisk bistand og behandling til personer med betydelig nedsat funktionsevne eller særlige sociale problemer. Socialpædagogisk støtte efter § 85 SEL til borgere i eget hjem </t>
  </si>
  <si>
    <t xml:space="preserve"> Ydelser efter servicelovens §§ 85, 86, 97, 98 og 102 til personer, der bor i en friplejebolig efter friplejeboligloven </t>
  </si>
  <si>
    <t xml:space="preserve">Botilbud personer med særlige sociale problemer §§ 109-110 SEL </t>
  </si>
  <si>
    <t>Arbejdsvederlag § 105 og befordringsudgifter § 105 stk. 2 til borgere i § 103-tilbud</t>
  </si>
  <si>
    <t xml:space="preserve">Arbejdsvederlag § 105 og befordringsudgifter § 105 stk. 2 til borgere i § 104 </t>
  </si>
  <si>
    <t>Antal personer på (§ 95 SEL) funktion 05.38.39.001</t>
  </si>
  <si>
    <t xml:space="preserve">Antal personer på (§ 96 SEL) funktion 05.38.39.002 </t>
  </si>
  <si>
    <t>Antal personer på (§ 85 SEL Socialpædagogisk støtte til borgere i botilbudslignende tilbud) funktion 05.38.51 (sum af grp. 001-003):</t>
  </si>
  <si>
    <t>Antal personer på (§ 107) funktion 05.38.52. (sum af grp. 001-003):</t>
  </si>
  <si>
    <t>Antal personer på (§ 108) funktion 05.38.50 (sum af grp. 001-003):</t>
  </si>
  <si>
    <t>Arbejdsvederlag § 105 og befordringsudgifter § 105 stk. 2 til borgere i §§ 103, 104-tilbud</t>
  </si>
  <si>
    <t>2019 (Kilde: Danmarks Statistik Q42019)</t>
  </si>
  <si>
    <t>Gribskov</t>
  </si>
  <si>
    <t>Udgift, mio. kr.</t>
  </si>
  <si>
    <t>Kommune</t>
  </si>
  <si>
    <t>År</t>
  </si>
  <si>
    <t>Data</t>
  </si>
  <si>
    <t>Beregning</t>
  </si>
  <si>
    <t>Enheds-udgift ekskl. Refusion</t>
  </si>
  <si>
    <t>I alt, arbejdsvederlag og befordringsudgifter</t>
  </si>
  <si>
    <t>I alt antal personer særligt dyre enkeltsager</t>
  </si>
  <si>
    <t>I alt, inkl. arbejdsvederlag og befordringsudgifter</t>
  </si>
  <si>
    <t>I alt inkl. arbejdsvederlag og befordringsudgifter</t>
  </si>
  <si>
    <t>I alt, ekskl. Arbejdsvederlag og befordringsudgifter</t>
  </si>
  <si>
    <t>75 pct. refusion</t>
  </si>
  <si>
    <t>75 pct. refusion, modtagere pr. 1000 18-64 årige</t>
  </si>
  <si>
    <t>Antal personer på (§ 85 SEL Socialpædagogisk støtte til borgere i botilbudslignende tilbud) funktion 05.38.51 (sum af grp. 001-003)</t>
  </si>
  <si>
    <t>2022 (Kilde: Danmarks Statistik K42022)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</si>
</sst>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k_r_._-;\-* #,##0.00\ _k_r_._-;_-* &quot;-&quot;??\ _k_r_._-;_-@_-"/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  <numFmt numFmtId="167" formatCode="_-* #,##0.0\ _k_r_._-;\-* #,##0.0\ _k_r_._-;_-* &quot;-&quot;?\ _k_r_._-;_-@_-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454545"/>
      <name val="Arial"/>
      <family val="2"/>
    </font>
    <font>
      <sz val="11"/>
      <color rgb="FF454545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9" fillId="0" borderId="0" applyNumberFormat="0" applyBorder="0" applyAlignment="0"/>
    <xf numFmtId="0" fontId="15" fillId="0" borderId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5" fontId="0" fillId="0" borderId="0" xfId="0" applyNumberFormat="1"/>
    <xf numFmtId="0" fontId="0" fillId="0" borderId="1" xfId="0" applyBorder="1"/>
    <xf numFmtId="0" fontId="0" fillId="0" borderId="0" xfId="0" applyFill="1" applyBorder="1"/>
    <xf numFmtId="165" fontId="7" fillId="0" borderId="0" xfId="1" applyNumberFormat="1" applyFont="1" applyFill="1" applyBorder="1" applyAlignment="1">
      <alignment vertical="top" wrapText="1"/>
    </xf>
    <xf numFmtId="166" fontId="7" fillId="0" borderId="0" xfId="1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1" xfId="0" applyFont="1" applyBorder="1"/>
    <xf numFmtId="166" fontId="0" fillId="0" borderId="0" xfId="0" applyNumberFormat="1"/>
    <xf numFmtId="0" fontId="2" fillId="0" borderId="0" xfId="0" applyFont="1" applyFill="1" applyBorder="1"/>
    <xf numFmtId="0" fontId="2" fillId="0" borderId="0" xfId="0" applyFont="1"/>
    <xf numFmtId="164" fontId="7" fillId="0" borderId="0" xfId="1" applyNumberFormat="1" applyFont="1" applyFill="1" applyBorder="1" applyAlignment="1">
      <alignment vertical="top" wrapText="1"/>
    </xf>
    <xf numFmtId="164" fontId="0" fillId="0" borderId="0" xfId="0" applyNumberFormat="1"/>
    <xf numFmtId="0" fontId="0" fillId="0" borderId="0" xfId="0" applyFill="1"/>
    <xf numFmtId="166" fontId="7" fillId="0" borderId="0" xfId="1" applyNumberFormat="1" applyFont="1" applyFill="1" applyBorder="1" applyAlignment="1">
      <alignment vertical="top"/>
    </xf>
    <xf numFmtId="166" fontId="0" fillId="0" borderId="0" xfId="1" applyNumberFormat="1" applyFont="1" applyAlignment="1"/>
    <xf numFmtId="166" fontId="0" fillId="0" borderId="0" xfId="0" applyNumberFormat="1" applyFill="1" applyBorder="1"/>
    <xf numFmtId="0" fontId="4" fillId="2" borderId="0" xfId="0" applyFont="1" applyFill="1"/>
    <xf numFmtId="0" fontId="4" fillId="2" borderId="0" xfId="0" applyFont="1" applyFill="1" applyBorder="1"/>
    <xf numFmtId="164" fontId="4" fillId="2" borderId="0" xfId="1" applyNumberFormat="1" applyFont="1" applyFill="1" applyBorder="1" applyAlignment="1">
      <alignment vertical="top" wrapText="1"/>
    </xf>
    <xf numFmtId="166" fontId="4" fillId="2" borderId="0" xfId="1" applyNumberFormat="1" applyFont="1" applyFill="1" applyBorder="1" applyAlignment="1">
      <alignment vertical="top"/>
    </xf>
    <xf numFmtId="0" fontId="8" fillId="3" borderId="0" xfId="0" applyFont="1" applyFill="1"/>
    <xf numFmtId="0" fontId="8" fillId="3" borderId="0" xfId="0" applyFont="1" applyFill="1" applyBorder="1"/>
    <xf numFmtId="166" fontId="8" fillId="3" borderId="0" xfId="1" applyNumberFormat="1" applyFont="1" applyFill="1" applyBorder="1" applyAlignment="1">
      <alignment vertical="top"/>
    </xf>
    <xf numFmtId="165" fontId="8" fillId="3" borderId="0" xfId="1" applyNumberFormat="1" applyFont="1" applyFill="1" applyBorder="1" applyAlignment="1">
      <alignment vertical="top" wrapText="1"/>
    </xf>
    <xf numFmtId="166" fontId="8" fillId="3" borderId="0" xfId="1" applyNumberFormat="1" applyFont="1" applyFill="1" applyBorder="1" applyAlignment="1">
      <alignment vertical="top" wrapText="1"/>
    </xf>
    <xf numFmtId="164" fontId="8" fillId="3" borderId="0" xfId="1" applyNumberFormat="1" applyFont="1" applyFill="1" applyBorder="1" applyAlignment="1">
      <alignment vertical="top" wrapText="1"/>
    </xf>
    <xf numFmtId="0" fontId="8" fillId="0" borderId="0" xfId="0" applyFont="1" applyFill="1" applyBorder="1"/>
    <xf numFmtId="166" fontId="8" fillId="0" borderId="0" xfId="1" applyNumberFormat="1" applyFont="1" applyFill="1" applyBorder="1" applyAlignment="1">
      <alignment vertical="top" wrapText="1"/>
    </xf>
    <xf numFmtId="0" fontId="8" fillId="0" borderId="0" xfId="0" applyFont="1"/>
    <xf numFmtId="0" fontId="0" fillId="2" borderId="0" xfId="0" applyFont="1" applyFill="1"/>
    <xf numFmtId="0" fontId="0" fillId="2" borderId="0" xfId="0" applyFont="1" applyFill="1" applyBorder="1"/>
    <xf numFmtId="165" fontId="0" fillId="2" borderId="0" xfId="1" applyNumberFormat="1" applyFont="1" applyFill="1" applyBorder="1" applyAlignment="1">
      <alignment vertical="top" wrapText="1"/>
    </xf>
    <xf numFmtId="166" fontId="0" fillId="2" borderId="0" xfId="1" applyNumberFormat="1" applyFont="1" applyFill="1" applyBorder="1" applyAlignment="1">
      <alignment vertical="top" wrapText="1"/>
    </xf>
    <xf numFmtId="0" fontId="0" fillId="2" borderId="0" xfId="0" applyFill="1"/>
    <xf numFmtId="0" fontId="0" fillId="2" borderId="0" xfId="0" applyFill="1" applyBorder="1"/>
    <xf numFmtId="166" fontId="7" fillId="2" borderId="0" xfId="1" applyNumberFormat="1" applyFont="1" applyFill="1" applyBorder="1" applyAlignment="1">
      <alignment vertical="top"/>
    </xf>
    <xf numFmtId="165" fontId="7" fillId="2" borderId="0" xfId="1" applyNumberFormat="1" applyFont="1" applyFill="1" applyBorder="1" applyAlignment="1">
      <alignment vertical="top" wrapText="1"/>
    </xf>
    <xf numFmtId="166" fontId="7" fillId="2" borderId="0" xfId="1" applyNumberFormat="1" applyFont="1" applyFill="1" applyBorder="1" applyAlignment="1">
      <alignment vertical="top" wrapText="1"/>
    </xf>
    <xf numFmtId="164" fontId="7" fillId="2" borderId="0" xfId="1" applyNumberFormat="1" applyFont="1" applyFill="1" applyBorder="1" applyAlignment="1">
      <alignment vertical="top" wrapText="1"/>
    </xf>
    <xf numFmtId="0" fontId="8" fillId="0" borderId="0" xfId="0" applyFont="1" applyFill="1"/>
    <xf numFmtId="164" fontId="8" fillId="0" borderId="0" xfId="1" applyNumberFormat="1" applyFont="1" applyFill="1" applyBorder="1" applyAlignment="1">
      <alignment vertical="top" wrapText="1"/>
    </xf>
    <xf numFmtId="164" fontId="0" fillId="0" borderId="0" xfId="0" applyNumberFormat="1" applyFill="1"/>
    <xf numFmtId="165" fontId="0" fillId="0" borderId="0" xfId="1" applyNumberFormat="1" applyFont="1" applyAlignment="1"/>
    <xf numFmtId="0" fontId="0" fillId="0" borderId="1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Border="1"/>
    <xf numFmtId="165" fontId="3" fillId="0" borderId="0" xfId="1" applyNumberFormat="1" applyFont="1" applyFill="1" applyBorder="1" applyAlignment="1">
      <alignment vertical="top" wrapText="1"/>
    </xf>
    <xf numFmtId="165" fontId="3" fillId="0" borderId="4" xfId="1" applyNumberFormat="1" applyFont="1" applyFill="1" applyBorder="1" applyAlignment="1">
      <alignment vertical="top" wrapText="1"/>
    </xf>
    <xf numFmtId="165" fontId="3" fillId="0" borderId="3" xfId="1" applyNumberFormat="1" applyFont="1" applyFill="1" applyBorder="1" applyAlignment="1">
      <alignment vertical="top" wrapText="1"/>
    </xf>
    <xf numFmtId="165" fontId="3" fillId="0" borderId="1" xfId="1" applyNumberFormat="1" applyFont="1" applyFill="1" applyBorder="1" applyAlignment="1">
      <alignment vertical="top" wrapText="1"/>
    </xf>
    <xf numFmtId="165" fontId="3" fillId="0" borderId="2" xfId="1" applyNumberFormat="1" applyFont="1" applyFill="1" applyBorder="1" applyAlignment="1">
      <alignment vertical="top" wrapText="1"/>
    </xf>
    <xf numFmtId="0" fontId="0" fillId="0" borderId="0" xfId="0" applyProtection="1"/>
    <xf numFmtId="0" fontId="0" fillId="0" borderId="0" xfId="0" applyFont="1" applyFill="1" applyBorder="1"/>
    <xf numFmtId="2" fontId="0" fillId="0" borderId="0" xfId="1" applyNumberFormat="1" applyFont="1" applyAlignment="1"/>
    <xf numFmtId="0" fontId="0" fillId="0" borderId="7" xfId="0" applyFill="1" applyBorder="1"/>
    <xf numFmtId="0" fontId="0" fillId="0" borderId="7" xfId="0" applyBorder="1"/>
    <xf numFmtId="0" fontId="5" fillId="0" borderId="0" xfId="0" applyFont="1" applyFill="1" applyBorder="1" applyAlignment="1">
      <alignment horizontal="center" wrapText="1"/>
    </xf>
    <xf numFmtId="166" fontId="4" fillId="0" borderId="0" xfId="1" applyNumberFormat="1" applyFont="1" applyFill="1" applyBorder="1" applyAlignment="1">
      <alignment vertical="top"/>
    </xf>
    <xf numFmtId="166" fontId="4" fillId="0" borderId="7" xfId="1" applyNumberFormat="1" applyFont="1" applyBorder="1" applyAlignment="1"/>
    <xf numFmtId="165" fontId="4" fillId="2" borderId="0" xfId="1" applyNumberFormat="1" applyFont="1" applyFill="1" applyBorder="1" applyAlignment="1">
      <alignment vertical="top" wrapText="1"/>
    </xf>
    <xf numFmtId="165" fontId="4" fillId="0" borderId="0" xfId="1" applyNumberFormat="1" applyFont="1" applyFill="1" applyBorder="1" applyAlignment="1">
      <alignment vertical="top" wrapText="1"/>
    </xf>
    <xf numFmtId="165" fontId="4" fillId="0" borderId="7" xfId="0" applyNumberFormat="1" applyFont="1" applyBorder="1"/>
    <xf numFmtId="166" fontId="4" fillId="2" borderId="0" xfId="1" applyNumberFormat="1" applyFont="1" applyFill="1" applyBorder="1" applyAlignment="1">
      <alignment vertical="top" wrapText="1"/>
    </xf>
    <xf numFmtId="166" fontId="4" fillId="0" borderId="0" xfId="1" applyNumberFormat="1" applyFont="1" applyFill="1" applyBorder="1" applyAlignment="1">
      <alignment vertical="top" wrapText="1"/>
    </xf>
    <xf numFmtId="166" fontId="4" fillId="0" borderId="7" xfId="0" applyNumberFormat="1" applyFont="1" applyBorder="1"/>
    <xf numFmtId="0" fontId="0" fillId="4" borderId="0" xfId="0" applyFill="1"/>
    <xf numFmtId="0" fontId="0" fillId="0" borderId="12" xfId="0" applyBorder="1"/>
    <xf numFmtId="0" fontId="0" fillId="0" borderId="12" xfId="0" applyFill="1" applyBorder="1"/>
    <xf numFmtId="165" fontId="4" fillId="0" borderId="12" xfId="1" applyNumberFormat="1" applyFont="1" applyFill="1" applyBorder="1" applyAlignment="1">
      <alignment vertical="top" wrapText="1"/>
    </xf>
    <xf numFmtId="0" fontId="0" fillId="0" borderId="14" xfId="0" applyBorder="1" applyProtection="1"/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wrapText="1"/>
    </xf>
    <xf numFmtId="0" fontId="5" fillId="5" borderId="2" xfId="0" applyFont="1" applyFill="1" applyBorder="1" applyAlignment="1">
      <alignment wrapText="1"/>
    </xf>
    <xf numFmtId="166" fontId="5" fillId="5" borderId="9" xfId="1" applyNumberFormat="1" applyFont="1" applyFill="1" applyBorder="1" applyAlignment="1"/>
    <xf numFmtId="166" fontId="5" fillId="5" borderId="11" xfId="1" applyNumberFormat="1" applyFont="1" applyFill="1" applyBorder="1" applyAlignment="1"/>
    <xf numFmtId="165" fontId="5" fillId="5" borderId="11" xfId="1" applyNumberFormat="1" applyFont="1" applyFill="1" applyBorder="1" applyAlignment="1"/>
    <xf numFmtId="166" fontId="5" fillId="5" borderId="10" xfId="1" applyNumberFormat="1" applyFont="1" applyFill="1" applyBorder="1" applyAlignment="1"/>
    <xf numFmtId="166" fontId="5" fillId="5" borderId="4" xfId="1" applyNumberFormat="1" applyFont="1" applyFill="1" applyBorder="1" applyAlignment="1"/>
    <xf numFmtId="166" fontId="5" fillId="5" borderId="0" xfId="1" applyNumberFormat="1" applyFont="1" applyFill="1" applyBorder="1" applyAlignment="1"/>
    <xf numFmtId="165" fontId="5" fillId="5" borderId="0" xfId="1" applyNumberFormat="1" applyFont="1" applyFill="1" applyBorder="1" applyAlignment="1"/>
    <xf numFmtId="166" fontId="5" fillId="5" borderId="8" xfId="1" applyNumberFormat="1" applyFont="1" applyFill="1" applyBorder="1" applyAlignment="1"/>
    <xf numFmtId="166" fontId="5" fillId="5" borderId="3" xfId="1" applyNumberFormat="1" applyFont="1" applyFill="1" applyBorder="1" applyAlignment="1"/>
    <xf numFmtId="166" fontId="5" fillId="5" borderId="1" xfId="1" applyNumberFormat="1" applyFont="1" applyFill="1" applyBorder="1" applyAlignment="1"/>
    <xf numFmtId="165" fontId="5" fillId="5" borderId="1" xfId="1" applyNumberFormat="1" applyFont="1" applyFill="1" applyBorder="1" applyAlignment="1"/>
    <xf numFmtId="166" fontId="5" fillId="5" borderId="2" xfId="1" applyNumberFormat="1" applyFont="1" applyFill="1" applyBorder="1" applyAlignment="1"/>
    <xf numFmtId="0" fontId="0" fillId="0" borderId="13" xfId="0" applyFont="1" applyBorder="1" applyProtection="1">
      <protection locked="0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 applyProtection="1">
      <alignment horizontal="right"/>
    </xf>
    <xf numFmtId="0" fontId="0" fillId="0" borderId="13" xfId="0" applyFill="1" applyBorder="1" applyProtection="1"/>
    <xf numFmtId="165" fontId="3" fillId="0" borderId="13" xfId="1" applyNumberFormat="1" applyFont="1" applyFill="1" applyBorder="1" applyAlignment="1">
      <alignment vertical="top" wrapText="1"/>
    </xf>
    <xf numFmtId="0" fontId="9" fillId="0" borderId="13" xfId="3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10" fillId="6" borderId="13" xfId="0" applyFont="1" applyFill="1" applyBorder="1" applyAlignment="1" applyProtection="1">
      <alignment vertical="top" wrapText="1"/>
      <protection locked="0"/>
    </xf>
    <xf numFmtId="0" fontId="2" fillId="6" borderId="13" xfId="0" applyFont="1" applyFill="1" applyBorder="1" applyAlignment="1" applyProtection="1">
      <alignment horizontal="right"/>
    </xf>
    <xf numFmtId="0" fontId="2" fillId="6" borderId="13" xfId="0" applyFont="1" applyFill="1" applyBorder="1" applyProtection="1"/>
    <xf numFmtId="165" fontId="10" fillId="6" borderId="13" xfId="1" applyNumberFormat="1" applyFont="1" applyFill="1" applyBorder="1" applyAlignment="1">
      <alignment vertical="top" wrapText="1"/>
    </xf>
    <xf numFmtId="165" fontId="10" fillId="6" borderId="13" xfId="1" applyNumberFormat="1" applyFont="1" applyFill="1" applyBorder="1" applyAlignment="1">
      <alignment horizontal="right" vertical="top" wrapText="1"/>
    </xf>
    <xf numFmtId="165" fontId="10" fillId="6" borderId="13" xfId="1" applyNumberFormat="1" applyFont="1" applyFill="1" applyBorder="1" applyAlignment="1">
      <alignment vertical="top"/>
    </xf>
    <xf numFmtId="2" fontId="2" fillId="6" borderId="13" xfId="0" applyNumberFormat="1" applyFont="1" applyFill="1" applyBorder="1"/>
    <xf numFmtId="165" fontId="2" fillId="6" borderId="13" xfId="1" applyNumberFormat="1" applyFont="1" applyFill="1" applyBorder="1"/>
    <xf numFmtId="0" fontId="2" fillId="6" borderId="0" xfId="0" applyFont="1" applyFill="1"/>
    <xf numFmtId="0" fontId="11" fillId="6" borderId="13" xfId="3" applyFont="1" applyFill="1" applyBorder="1" applyAlignment="1" applyProtection="1">
      <alignment horizontal="right"/>
    </xf>
    <xf numFmtId="165" fontId="12" fillId="0" borderId="13" xfId="1" applyNumberFormat="1" applyFont="1" applyFill="1" applyBorder="1" applyAlignment="1">
      <alignment vertical="top"/>
    </xf>
    <xf numFmtId="165" fontId="12" fillId="0" borderId="13" xfId="1" applyNumberFormat="1" applyFont="1" applyFill="1" applyBorder="1" applyAlignment="1">
      <alignment vertical="top" wrapText="1"/>
    </xf>
    <xf numFmtId="165" fontId="13" fillId="6" borderId="13" xfId="1" applyNumberFormat="1" applyFont="1" applyFill="1" applyBorder="1" applyAlignment="1">
      <alignment vertical="top"/>
    </xf>
    <xf numFmtId="165" fontId="13" fillId="6" borderId="13" xfId="1" applyNumberFormat="1" applyFont="1" applyFill="1" applyBorder="1" applyAlignment="1">
      <alignment vertical="top" wrapText="1"/>
    </xf>
    <xf numFmtId="0" fontId="0" fillId="0" borderId="6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14" fillId="6" borderId="13" xfId="0" applyFont="1" applyFill="1" applyBorder="1" applyAlignment="1" applyProtection="1">
      <alignment vertical="top" wrapText="1"/>
      <protection locked="0"/>
    </xf>
    <xf numFmtId="0" fontId="5" fillId="5" borderId="6" xfId="0" applyFont="1" applyFill="1" applyBorder="1" applyAlignment="1">
      <alignment horizontal="center" wrapText="1"/>
    </xf>
    <xf numFmtId="0" fontId="0" fillId="0" borderId="13" xfId="0" applyFont="1" applyBorder="1" applyProtection="1"/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166" fontId="0" fillId="0" borderId="13" xfId="1" applyNumberFormat="1" applyFont="1" applyBorder="1" applyAlignment="1"/>
    <xf numFmtId="165" fontId="0" fillId="0" borderId="13" xfId="1" applyNumberFormat="1" applyFont="1" applyBorder="1" applyAlignment="1"/>
    <xf numFmtId="166" fontId="0" fillId="0" borderId="13" xfId="1" applyNumberFormat="1" applyFont="1" applyFill="1" applyBorder="1" applyAlignment="1"/>
    <xf numFmtId="164" fontId="0" fillId="0" borderId="13" xfId="1" applyNumberFormat="1" applyFont="1" applyBorder="1" applyAlignment="1"/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13" xfId="0" applyBorder="1" applyProtection="1"/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166" fontId="5" fillId="0" borderId="13" xfId="1" applyNumberFormat="1" applyFont="1" applyBorder="1" applyAlignment="1"/>
    <xf numFmtId="165" fontId="5" fillId="0" borderId="13" xfId="1" applyNumberFormat="1" applyFont="1" applyBorder="1" applyAlignment="1"/>
    <xf numFmtId="166" fontId="5" fillId="0" borderId="13" xfId="1" applyNumberFormat="1" applyFont="1" applyFill="1" applyBorder="1" applyAlignment="1"/>
    <xf numFmtId="164" fontId="5" fillId="0" borderId="13" xfId="1" applyNumberFormat="1" applyFont="1" applyBorder="1" applyAlignment="1"/>
    <xf numFmtId="0" fontId="5" fillId="0" borderId="13" xfId="0" applyFont="1" applyFill="1" applyBorder="1" applyAlignment="1">
      <alignment wrapText="1"/>
    </xf>
    <xf numFmtId="165" fontId="5" fillId="0" borderId="13" xfId="1" applyNumberFormat="1" applyFont="1" applyFill="1" applyBorder="1" applyAlignment="1"/>
    <xf numFmtId="0" fontId="5" fillId="0" borderId="7" xfId="0" applyFont="1" applyFill="1" applyBorder="1" applyAlignment="1">
      <alignment horizontal="center" wrapText="1"/>
    </xf>
    <xf numFmtId="165" fontId="3" fillId="0" borderId="8" xfId="1" applyNumberFormat="1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8" xfId="1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3" fillId="0" borderId="15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/>
    <xf numFmtId="0" fontId="0" fillId="0" borderId="2" xfId="0" applyFont="1" applyFill="1" applyBorder="1"/>
    <xf numFmtId="167" fontId="0" fillId="0" borderId="0" xfId="0" applyNumberFormat="1" applyFont="1" applyFill="1" applyBorder="1"/>
    <xf numFmtId="166" fontId="4" fillId="0" borderId="12" xfId="1" applyNumberFormat="1" applyFont="1" applyFill="1" applyBorder="1" applyAlignment="1">
      <alignment vertical="top" wrapText="1"/>
    </xf>
    <xf numFmtId="0" fontId="0" fillId="0" borderId="8" xfId="0" applyFill="1" applyBorder="1" applyProtection="1"/>
    <xf numFmtId="0" fontId="0" fillId="0" borderId="0" xfId="0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0" borderId="8" xfId="0" applyFont="1" applyFill="1" applyBorder="1" applyProtection="1"/>
    <xf numFmtId="0" fontId="9" fillId="0" borderId="0" xfId="3" applyFill="1" applyBorder="1" applyAlignment="1" applyProtection="1">
      <alignment horizontal="right"/>
    </xf>
    <xf numFmtId="0" fontId="3" fillId="0" borderId="4" xfId="1" applyNumberFormat="1" applyFont="1" applyFill="1" applyBorder="1" applyAlignment="1">
      <alignment vertical="top" wrapText="1"/>
    </xf>
    <xf numFmtId="0" fontId="0" fillId="0" borderId="10" xfId="0" applyFill="1" applyBorder="1" applyProtection="1"/>
    <xf numFmtId="0" fontId="0" fillId="0" borderId="11" xfId="0" applyFill="1" applyBorder="1" applyAlignment="1" applyProtection="1">
      <alignment horizontal="right"/>
    </xf>
    <xf numFmtId="0" fontId="4" fillId="0" borderId="16" xfId="0" applyFont="1" applyBorder="1" applyProtection="1">
      <protection locked="0"/>
    </xf>
    <xf numFmtId="0" fontId="5" fillId="0" borderId="5" xfId="0" applyFont="1" applyFill="1" applyBorder="1" applyAlignment="1">
      <alignment horizontal="center" wrapText="1"/>
    </xf>
    <xf numFmtId="166" fontId="5" fillId="0" borderId="0" xfId="1" applyNumberFormat="1" applyFont="1" applyFill="1" applyBorder="1" applyAlignment="1"/>
    <xf numFmtId="165" fontId="5" fillId="0" borderId="0" xfId="1" applyNumberFormat="1" applyFont="1" applyFill="1" applyBorder="1" applyAlignment="1"/>
    <xf numFmtId="164" fontId="5" fillId="0" borderId="0" xfId="1" applyNumberFormat="1" applyFont="1" applyBorder="1" applyAlignment="1"/>
    <xf numFmtId="166" fontId="5" fillId="0" borderId="13" xfId="1" applyNumberFormat="1" applyFont="1" applyBorder="1" applyAlignment="1">
      <alignment horizontal="left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166" fontId="5" fillId="0" borderId="13" xfId="1" applyNumberFormat="1" applyFont="1" applyBorder="1" applyAlignment="1">
      <alignment horizontal="right"/>
    </xf>
    <xf numFmtId="165" fontId="5" fillId="0" borderId="13" xfId="1" applyNumberFormat="1" applyFont="1" applyBorder="1" applyAlignment="1">
      <alignment horizontal="right"/>
    </xf>
    <xf numFmtId="0" fontId="0" fillId="0" borderId="17" xfId="0" applyBorder="1"/>
    <xf numFmtId="0" fontId="0" fillId="0" borderId="17" xfId="0" applyFill="1" applyBorder="1"/>
    <xf numFmtId="166" fontId="4" fillId="0" borderId="17" xfId="1" applyNumberFormat="1" applyFont="1" applyFill="1" applyBorder="1" applyAlignment="1">
      <alignment vertical="top"/>
    </xf>
    <xf numFmtId="167" fontId="3" fillId="0" borderId="8" xfId="1" applyNumberFormat="1" applyFont="1" applyFill="1" applyBorder="1" applyAlignment="1">
      <alignment vertical="top" wrapText="1"/>
    </xf>
    <xf numFmtId="165" fontId="1" fillId="0" borderId="13" xfId="2" applyNumberFormat="1" applyFont="1" applyFill="1" applyBorder="1"/>
    <xf numFmtId="165" fontId="4" fillId="0" borderId="13" xfId="2" applyNumberFormat="1" applyFont="1" applyFill="1" applyBorder="1"/>
    <xf numFmtId="168" fontId="0" fillId="0" borderId="4" xfId="0" applyNumberFormat="1" applyBorder="1"/>
    <xf numFmtId="168" fontId="0" fillId="0" borderId="0" xfId="0" applyNumberFormat="1" applyBorder="1"/>
    <xf numFmtId="168" fontId="0" fillId="0" borderId="0" xfId="0" applyNumberFormat="1" applyFill="1" applyBorder="1"/>
    <xf numFmtId="168" fontId="0" fillId="0" borderId="8" xfId="0" applyNumberFormat="1" applyBorder="1"/>
    <xf numFmtId="168" fontId="15" fillId="0" borderId="4" xfId="4" applyNumberFormat="1" applyBorder="1"/>
    <xf numFmtId="168" fontId="15" fillId="0" borderId="0" xfId="4" applyNumberFormat="1" applyBorder="1"/>
    <xf numFmtId="168" fontId="15" fillId="0" borderId="8" xfId="4" applyNumberFormat="1" applyBorder="1"/>
    <xf numFmtId="168" fontId="0" fillId="0" borderId="4" xfId="0" applyNumberFormat="1" applyFill="1" applyBorder="1"/>
    <xf numFmtId="168" fontId="0" fillId="0" borderId="8" xfId="0" applyNumberFormat="1" applyFill="1" applyBorder="1"/>
    <xf numFmtId="168" fontId="0" fillId="0" borderId="3" xfId="0" applyNumberFormat="1" applyBorder="1"/>
    <xf numFmtId="168" fontId="0" fillId="0" borderId="1" xfId="0" applyNumberFormat="1" applyBorder="1"/>
    <xf numFmtId="168" fontId="0" fillId="0" borderId="2" xfId="0" applyNumberFormat="1" applyBorder="1"/>
    <xf numFmtId="0" fontId="4" fillId="0" borderId="0" xfId="0" applyFont="1" applyFill="1"/>
    <xf numFmtId="0" fontId="4" fillId="0" borderId="0" xfId="0" applyFont="1" applyFill="1" applyBorder="1"/>
    <xf numFmtId="164" fontId="4" fillId="0" borderId="0" xfId="1" applyNumberFormat="1" applyFont="1" applyFill="1" applyBorder="1" applyAlignment="1">
      <alignment vertical="top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</cellXfs>
  <cellStyles count="7">
    <cellStyle name="Komma" xfId="1" builtinId="3"/>
    <cellStyle name="Komma 2" xfId="5" xr:uid="{00000000-0005-0000-0000-000000000000}"/>
    <cellStyle name="Komma 3" xfId="6" xr:uid="{00000000-0005-0000-0000-000031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423333</xdr:colOff>
      <xdr:row>424</xdr:row>
      <xdr:rowOff>42332</xdr:rowOff>
    </xdr:from>
    <xdr:to>
      <xdr:col>27</xdr:col>
      <xdr:colOff>74084</xdr:colOff>
      <xdr:row>429</xdr:row>
      <xdr:rowOff>84665</xdr:rowOff>
    </xdr:to>
    <xdr:sp macro="" textlink="">
      <xdr:nvSpPr>
        <xdr:cNvPr id="2" name="Pil: højre 1">
          <a:extLst>
            <a:ext uri="{FF2B5EF4-FFF2-40B4-BE49-F238E27FC236}">
              <a16:creationId xmlns:a16="http://schemas.microsoft.com/office/drawing/2014/main" id="{26D285E3-50B5-44EB-9DE2-CBB427647A99}"/>
            </a:ext>
          </a:extLst>
        </xdr:cNvPr>
        <xdr:cNvSpPr/>
      </xdr:nvSpPr>
      <xdr:spPr>
        <a:xfrm rot="10800000">
          <a:off x="10826750" y="79628999"/>
          <a:ext cx="5789084" cy="99483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61"/>
  <sheetViews>
    <sheetView zoomScale="120" zoomScaleNormal="120" workbookViewId="0">
      <pane ySplit="3" topLeftCell="A4" activePane="bottomLeft" state="frozen"/>
      <selection pane="bottomLeft" activeCell="E16" sqref="E16"/>
    </sheetView>
  </sheetViews>
  <sheetFormatPr defaultRowHeight="15" x14ac:dyDescent="0.25"/>
  <cols>
    <col min="1" max="1" width="16.7109375" style="48" customWidth="1"/>
    <col min="2" max="2" width="10.85546875" style="48" customWidth="1"/>
    <col min="3" max="3" width="8.42578125" style="1" bestFit="1" customWidth="1"/>
    <col min="4" max="4" width="17.7109375" style="1" customWidth="1"/>
    <col min="5" max="7" width="8.85546875" style="1" customWidth="1"/>
    <col min="8" max="18" width="9.140625" style="1"/>
    <col min="19" max="26" width="9.140625" style="56"/>
    <col min="27" max="39" width="9.140625" style="1"/>
    <col min="40" max="40" width="9.140625" style="1" customWidth="1"/>
    <col min="41" max="45" width="9.140625" style="1"/>
    <col min="46" max="46" width="12.85546875" style="1" bestFit="1" customWidth="1"/>
    <col min="63" max="63" width="11.42578125" customWidth="1"/>
  </cols>
  <sheetData>
    <row r="1" spans="1:64" x14ac:dyDescent="0.25">
      <c r="E1" s="1" t="s">
        <v>83</v>
      </c>
      <c r="F1" s="1" t="s">
        <v>83</v>
      </c>
      <c r="G1" s="1" t="s">
        <v>83</v>
      </c>
      <c r="H1" s="1" t="s">
        <v>83</v>
      </c>
      <c r="I1" s="1" t="s">
        <v>83</v>
      </c>
      <c r="J1" s="1" t="s">
        <v>83</v>
      </c>
      <c r="K1" s="1" t="s">
        <v>83</v>
      </c>
      <c r="L1" s="1" t="s">
        <v>83</v>
      </c>
      <c r="M1" s="1" t="s">
        <v>83</v>
      </c>
      <c r="N1" s="1" t="s">
        <v>83</v>
      </c>
      <c r="O1" s="1" t="s">
        <v>83</v>
      </c>
      <c r="P1" s="1" t="s">
        <v>83</v>
      </c>
      <c r="Q1" s="1" t="s">
        <v>83</v>
      </c>
      <c r="R1" s="1" t="s">
        <v>83</v>
      </c>
      <c r="S1" s="56" t="s">
        <v>83</v>
      </c>
      <c r="T1" s="56" t="s">
        <v>83</v>
      </c>
      <c r="U1" s="56" t="s">
        <v>83</v>
      </c>
      <c r="V1" s="56" t="s">
        <v>83</v>
      </c>
      <c r="W1" s="56" t="s">
        <v>83</v>
      </c>
      <c r="X1" s="56" t="s">
        <v>83</v>
      </c>
      <c r="Y1" s="56" t="s">
        <v>83</v>
      </c>
      <c r="Z1" s="56" t="s">
        <v>83</v>
      </c>
      <c r="AA1" s="1" t="s">
        <v>83</v>
      </c>
      <c r="AB1" s="1" t="s">
        <v>83</v>
      </c>
      <c r="AC1" s="1" t="s">
        <v>83</v>
      </c>
      <c r="AD1" s="1" t="s">
        <v>83</v>
      </c>
      <c r="AE1" s="1" t="s">
        <v>83</v>
      </c>
      <c r="AF1" s="1" t="s">
        <v>83</v>
      </c>
      <c r="AG1" s="1" t="s">
        <v>83</v>
      </c>
      <c r="AH1" s="1" t="s">
        <v>83</v>
      </c>
      <c r="AI1" s="1" t="s">
        <v>83</v>
      </c>
      <c r="AJ1" s="1" t="s">
        <v>83</v>
      </c>
      <c r="AK1" s="1" t="s">
        <v>83</v>
      </c>
      <c r="AL1" s="1" t="s">
        <v>83</v>
      </c>
      <c r="AM1" s="1" t="s">
        <v>83</v>
      </c>
      <c r="AN1" s="1" t="s">
        <v>83</v>
      </c>
      <c r="AO1" s="1" t="s">
        <v>83</v>
      </c>
      <c r="AP1" s="1" t="s">
        <v>83</v>
      </c>
      <c r="AQ1" s="1" t="s">
        <v>83</v>
      </c>
      <c r="AR1" s="1" t="s">
        <v>83</v>
      </c>
      <c r="AS1" s="1" t="s">
        <v>83</v>
      </c>
      <c r="AT1" s="1" t="s">
        <v>83</v>
      </c>
      <c r="AU1" t="s">
        <v>83</v>
      </c>
      <c r="AV1" t="s">
        <v>83</v>
      </c>
      <c r="AW1" t="s">
        <v>83</v>
      </c>
      <c r="AX1" t="s">
        <v>83</v>
      </c>
      <c r="AY1" t="s">
        <v>83</v>
      </c>
      <c r="AZ1" t="s">
        <v>83</v>
      </c>
      <c r="BA1" t="s">
        <v>83</v>
      </c>
      <c r="BB1" t="s">
        <v>83</v>
      </c>
      <c r="BC1" t="s">
        <v>83</v>
      </c>
      <c r="BD1" t="s">
        <v>83</v>
      </c>
      <c r="BE1" t="s">
        <v>84</v>
      </c>
      <c r="BF1" t="s">
        <v>84</v>
      </c>
      <c r="BG1" t="s">
        <v>84</v>
      </c>
      <c r="BH1" t="s">
        <v>84</v>
      </c>
      <c r="BI1" t="s">
        <v>84</v>
      </c>
      <c r="BJ1" t="s">
        <v>84</v>
      </c>
      <c r="BK1" t="s">
        <v>84</v>
      </c>
      <c r="BL1" t="s">
        <v>84</v>
      </c>
    </row>
    <row r="2" spans="1:64" ht="86.25" customHeight="1" x14ac:dyDescent="0.25">
      <c r="A2" s="112"/>
      <c r="B2" s="113"/>
      <c r="C2" s="197" t="s">
        <v>78</v>
      </c>
      <c r="D2" s="198"/>
      <c r="E2" s="195" t="s">
        <v>58</v>
      </c>
      <c r="F2" s="196"/>
      <c r="G2" s="199"/>
      <c r="H2" s="200" t="s">
        <v>64</v>
      </c>
      <c r="I2" s="201"/>
      <c r="J2" s="201"/>
      <c r="K2" s="195" t="s">
        <v>65</v>
      </c>
      <c r="L2" s="196"/>
      <c r="M2" s="196"/>
      <c r="N2" s="195" t="s">
        <v>66</v>
      </c>
      <c r="O2" s="196"/>
      <c r="P2" s="196"/>
      <c r="Q2" s="195" t="s">
        <v>67</v>
      </c>
      <c r="R2" s="196"/>
      <c r="S2" s="196"/>
      <c r="T2" s="195" t="s">
        <v>68</v>
      </c>
      <c r="U2" s="196"/>
      <c r="V2" s="199"/>
      <c r="W2" s="195" t="s">
        <v>69</v>
      </c>
      <c r="X2" s="196"/>
      <c r="Y2" s="199"/>
      <c r="Z2" s="195" t="s">
        <v>38</v>
      </c>
      <c r="AA2" s="196"/>
      <c r="AB2" s="196"/>
      <c r="AC2" s="195" t="s">
        <v>39</v>
      </c>
      <c r="AD2" s="196"/>
      <c r="AE2" s="196"/>
      <c r="AF2" s="195" t="s">
        <v>27</v>
      </c>
      <c r="AG2" s="196"/>
      <c r="AH2" s="196"/>
      <c r="AI2" s="195" t="s">
        <v>28</v>
      </c>
      <c r="AJ2" s="196"/>
      <c r="AK2" s="196"/>
      <c r="AL2" s="195" t="s">
        <v>29</v>
      </c>
      <c r="AM2" s="196"/>
      <c r="AN2" s="196"/>
      <c r="AO2" s="195" t="s">
        <v>70</v>
      </c>
      <c r="AP2" s="196"/>
      <c r="AQ2" s="196"/>
      <c r="AR2" s="195" t="s">
        <v>71</v>
      </c>
      <c r="AS2" s="196"/>
      <c r="AT2" s="196"/>
      <c r="AU2" s="195" t="s">
        <v>72</v>
      </c>
      <c r="AV2" s="196"/>
      <c r="AW2" s="195" t="s">
        <v>73</v>
      </c>
      <c r="AX2" s="196"/>
      <c r="AY2" s="195" t="s">
        <v>74</v>
      </c>
      <c r="AZ2" s="196"/>
      <c r="BA2" s="195" t="s">
        <v>75</v>
      </c>
      <c r="BB2" s="196"/>
      <c r="BC2" s="202" t="s">
        <v>76</v>
      </c>
      <c r="BD2" s="203"/>
      <c r="BE2" s="195" t="s">
        <v>31</v>
      </c>
      <c r="BF2" s="199"/>
      <c r="BG2" s="195" t="s">
        <v>40</v>
      </c>
      <c r="BH2" s="196"/>
      <c r="BI2" s="196"/>
      <c r="BJ2" s="195" t="s">
        <v>77</v>
      </c>
      <c r="BK2" s="196"/>
      <c r="BL2" s="199"/>
    </row>
    <row r="3" spans="1:64" ht="34.5" x14ac:dyDescent="0.25">
      <c r="A3" s="89" t="s">
        <v>81</v>
      </c>
      <c r="B3" s="89" t="s">
        <v>82</v>
      </c>
      <c r="C3" s="90" t="s">
        <v>32</v>
      </c>
      <c r="D3" s="91" t="s">
        <v>33</v>
      </c>
      <c r="E3" s="91" t="s">
        <v>34</v>
      </c>
      <c r="F3" s="91" t="s">
        <v>80</v>
      </c>
      <c r="G3" s="91" t="s">
        <v>35</v>
      </c>
      <c r="H3" s="91" t="s">
        <v>34</v>
      </c>
      <c r="I3" s="91" t="s">
        <v>80</v>
      </c>
      <c r="J3" s="91" t="s">
        <v>35</v>
      </c>
      <c r="K3" s="91" t="s">
        <v>34</v>
      </c>
      <c r="L3" s="91" t="s">
        <v>80</v>
      </c>
      <c r="M3" s="91" t="s">
        <v>35</v>
      </c>
      <c r="N3" s="91" t="s">
        <v>34</v>
      </c>
      <c r="O3" s="91" t="s">
        <v>80</v>
      </c>
      <c r="P3" s="91" t="s">
        <v>35</v>
      </c>
      <c r="Q3" s="91" t="s">
        <v>34</v>
      </c>
      <c r="R3" s="91" t="s">
        <v>80</v>
      </c>
      <c r="S3" s="91" t="s">
        <v>35</v>
      </c>
      <c r="T3" s="91" t="s">
        <v>34</v>
      </c>
      <c r="U3" s="91" t="s">
        <v>80</v>
      </c>
      <c r="V3" s="91" t="s">
        <v>35</v>
      </c>
      <c r="W3" s="91" t="s">
        <v>34</v>
      </c>
      <c r="X3" s="91" t="s">
        <v>80</v>
      </c>
      <c r="Y3" s="91" t="s">
        <v>35</v>
      </c>
      <c r="Z3" s="91" t="s">
        <v>34</v>
      </c>
      <c r="AA3" s="91" t="s">
        <v>80</v>
      </c>
      <c r="AB3" s="91" t="s">
        <v>35</v>
      </c>
      <c r="AC3" s="91" t="s">
        <v>34</v>
      </c>
      <c r="AD3" s="91" t="s">
        <v>80</v>
      </c>
      <c r="AE3" s="91" t="s">
        <v>35</v>
      </c>
      <c r="AF3" s="91" t="s">
        <v>34</v>
      </c>
      <c r="AG3" s="91" t="s">
        <v>80</v>
      </c>
      <c r="AH3" s="91" t="s">
        <v>35</v>
      </c>
      <c r="AI3" s="91" t="s">
        <v>34</v>
      </c>
      <c r="AJ3" s="91" t="s">
        <v>80</v>
      </c>
      <c r="AK3" s="91" t="s">
        <v>35</v>
      </c>
      <c r="AL3" s="91" t="s">
        <v>34</v>
      </c>
      <c r="AM3" s="91" t="s">
        <v>80</v>
      </c>
      <c r="AN3" s="91" t="s">
        <v>35</v>
      </c>
      <c r="AO3" s="91" t="s">
        <v>34</v>
      </c>
      <c r="AP3" s="91" t="s">
        <v>80</v>
      </c>
      <c r="AQ3" s="91" t="s">
        <v>35</v>
      </c>
      <c r="AR3" s="91" t="s">
        <v>34</v>
      </c>
      <c r="AS3" s="91" t="s">
        <v>80</v>
      </c>
      <c r="AT3" s="91" t="s">
        <v>35</v>
      </c>
      <c r="AU3" s="91" t="s">
        <v>36</v>
      </c>
      <c r="AV3" s="91" t="s">
        <v>37</v>
      </c>
      <c r="AW3" s="91" t="s">
        <v>36</v>
      </c>
      <c r="AX3" s="91" t="s">
        <v>37</v>
      </c>
      <c r="AY3" s="91" t="s">
        <v>36</v>
      </c>
      <c r="AZ3" s="91" t="s">
        <v>37</v>
      </c>
      <c r="BA3" s="91" t="s">
        <v>36</v>
      </c>
      <c r="BB3" s="91" t="s">
        <v>37</v>
      </c>
      <c r="BC3" s="91" t="s">
        <v>36</v>
      </c>
      <c r="BD3" s="91" t="s">
        <v>37</v>
      </c>
      <c r="BE3" s="91" t="s">
        <v>36</v>
      </c>
      <c r="BF3" s="91" t="s">
        <v>37</v>
      </c>
      <c r="BG3" s="91" t="s">
        <v>34</v>
      </c>
      <c r="BH3" s="91" t="s">
        <v>80</v>
      </c>
      <c r="BI3" s="91" t="s">
        <v>35</v>
      </c>
      <c r="BJ3" s="91" t="s">
        <v>34</v>
      </c>
      <c r="BK3" s="91" t="s">
        <v>80</v>
      </c>
      <c r="BL3" s="91" t="s">
        <v>35</v>
      </c>
    </row>
    <row r="4" spans="1:64" ht="15.75" customHeight="1" x14ac:dyDescent="0.25">
      <c r="A4" s="92" t="s">
        <v>0</v>
      </c>
      <c r="B4" s="92">
        <v>2019</v>
      </c>
      <c r="C4" s="93">
        <v>27666</v>
      </c>
      <c r="D4" s="94">
        <v>16686</v>
      </c>
      <c r="E4" s="95">
        <f>'Data 2022'!D3</f>
        <v>33</v>
      </c>
      <c r="F4" s="95">
        <f>'Data 2022'!E3</f>
        <v>10.468999999999999</v>
      </c>
      <c r="G4" s="95">
        <v>0</v>
      </c>
      <c r="H4" s="95">
        <f>'Data 2022'!F3</f>
        <v>2.08</v>
      </c>
      <c r="I4" s="95">
        <f>'Data 2022'!G3</f>
        <v>2.3149999999999999</v>
      </c>
      <c r="J4" s="95">
        <f>'Data 2022'!H3</f>
        <v>8.5999999999999993E-2</v>
      </c>
      <c r="K4" s="95">
        <f>'Data 2022'!I3</f>
        <v>3.4</v>
      </c>
      <c r="L4" s="95">
        <f>'Data 2022'!J3</f>
        <v>3.9620000000000002</v>
      </c>
      <c r="M4" s="95">
        <f>'Data 2022'!K3</f>
        <v>0.14799999999999999</v>
      </c>
      <c r="N4" s="95">
        <f>'Data 2022'!L3</f>
        <v>47.4</v>
      </c>
      <c r="O4" s="95">
        <f>'Data 2022'!M3</f>
        <v>43.354999999999997</v>
      </c>
      <c r="P4" s="95">
        <f>'Data 2022'!N3</f>
        <v>5.867</v>
      </c>
      <c r="Q4" s="95">
        <f>'Data 2022'!O3</f>
        <v>133.80000000000001</v>
      </c>
      <c r="R4" s="95">
        <f>'Data 2022'!P3</f>
        <v>16.398</v>
      </c>
      <c r="S4" s="95">
        <f>'Data 2022'!Q3</f>
        <v>0.61199999999999999</v>
      </c>
      <c r="T4" s="95">
        <f>'Data 2022'!R3</f>
        <v>1</v>
      </c>
      <c r="U4" s="95">
        <f>'Data 2022'!S3</f>
        <v>0.91400000000000003</v>
      </c>
      <c r="V4" s="95">
        <f>'Data 2022'!T3</f>
        <v>8.5000000000000006E-2</v>
      </c>
      <c r="W4" s="95">
        <f>'Data 2022'!U3</f>
        <v>32.4</v>
      </c>
      <c r="X4" s="95">
        <f>'Data 2022'!V3</f>
        <v>19.693999999999999</v>
      </c>
      <c r="Y4" s="95">
        <f>'Data 2022'!W3</f>
        <v>10</v>
      </c>
      <c r="Z4" s="95">
        <f>'Data 2022'!X3</f>
        <v>61.9</v>
      </c>
      <c r="AA4" s="95">
        <f>'Data 2022'!Y3</f>
        <v>63.155000000000001</v>
      </c>
      <c r="AB4" s="95">
        <f>'Data 2022'!Z3</f>
        <v>14.195</v>
      </c>
      <c r="AC4" s="95">
        <f>'Data 2022'!AA3</f>
        <v>44.7</v>
      </c>
      <c r="AD4" s="95">
        <f>'Data 2022'!AB3</f>
        <v>40.121000000000002</v>
      </c>
      <c r="AE4" s="95">
        <f>'Data 2022'!AC3</f>
        <v>3.2530000000000001</v>
      </c>
      <c r="AF4" s="95">
        <f>'Data 2022'!AD3</f>
        <v>53.96</v>
      </c>
      <c r="AG4" s="95">
        <f>'Data 2022'!AE3</f>
        <v>1.415</v>
      </c>
      <c r="AH4" s="95">
        <f>'Data 2022'!AF3</f>
        <v>0</v>
      </c>
      <c r="AI4" s="95">
        <f>'Data 2022'!AG3</f>
        <v>50.4</v>
      </c>
      <c r="AJ4" s="95">
        <f>'Data 2022'!AH3</f>
        <v>7.484</v>
      </c>
      <c r="AK4" s="95">
        <f>'Data 2022'!AI3</f>
        <v>0.33100000000000002</v>
      </c>
      <c r="AL4" s="95">
        <f>'Data 2022'!AJ3</f>
        <v>87</v>
      </c>
      <c r="AM4" s="95">
        <f>'Data 2022'!AK3</f>
        <v>25.186</v>
      </c>
      <c r="AN4" s="95">
        <f>'Data 2022'!AL3</f>
        <v>2.9430000000000001</v>
      </c>
      <c r="AO4" s="95">
        <f>'Data 2022'!AM3</f>
        <v>0</v>
      </c>
      <c r="AP4" s="95">
        <f>'Data 2022'!AN3</f>
        <v>0</v>
      </c>
      <c r="AQ4" s="95">
        <v>0</v>
      </c>
      <c r="AR4" s="95">
        <f>'Data 2022'!AO3</f>
        <v>0</v>
      </c>
      <c r="AS4" s="95">
        <f>'Data 2022'!AP3</f>
        <v>0</v>
      </c>
      <c r="AT4" s="95">
        <v>0</v>
      </c>
      <c r="AU4" s="95">
        <f>'Data 2022'!AQ3</f>
        <v>0</v>
      </c>
      <c r="AV4" s="95">
        <f>'Data 2022'!AR3</f>
        <v>0</v>
      </c>
      <c r="AW4" s="95">
        <f>'Data 2022'!AS3</f>
        <v>0</v>
      </c>
      <c r="AX4" s="95">
        <f>'Data 2022'!AT3</f>
        <v>0</v>
      </c>
      <c r="AY4" s="95">
        <f>'Data 2022'!AU3</f>
        <v>0</v>
      </c>
      <c r="AZ4" s="95">
        <f>'Data 2022'!AV3</f>
        <v>0</v>
      </c>
      <c r="BA4" s="95">
        <f>'Data 2022'!AW3</f>
        <v>0</v>
      </c>
      <c r="BB4" s="95">
        <f>'Data 2022'!AX3</f>
        <v>0</v>
      </c>
      <c r="BC4" s="95">
        <f>'Data 2022'!AY3</f>
        <v>0</v>
      </c>
      <c r="BD4" s="95">
        <f>'Data 2022'!AZ3</f>
        <v>0</v>
      </c>
      <c r="BE4" s="108">
        <f>AU4+AW4+AY4+BA4+BC4</f>
        <v>0</v>
      </c>
      <c r="BF4" s="108">
        <f>AV4+AX4+AZ4+BB4+BD4</f>
        <v>0</v>
      </c>
      <c r="BG4" s="109">
        <f t="shared" ref="BG4:BI34" si="0">E4+H4+K4+N4+Q4+T4+W4+Z4+AC4+AF4+AI4+AL4+AO4+AR4</f>
        <v>551.04</v>
      </c>
      <c r="BH4" s="109">
        <f t="shared" si="0"/>
        <v>234.46800000000002</v>
      </c>
      <c r="BI4" s="109">
        <f t="shared" si="0"/>
        <v>37.520000000000003</v>
      </c>
      <c r="BJ4" s="109">
        <f>AO4+AR4</f>
        <v>0</v>
      </c>
      <c r="BK4" s="109">
        <f t="shared" ref="BK4:BL34" si="1">AP4+AS4</f>
        <v>0</v>
      </c>
      <c r="BL4" s="109">
        <f t="shared" si="1"/>
        <v>0</v>
      </c>
    </row>
    <row r="5" spans="1:64" ht="15.75" customHeight="1" x14ac:dyDescent="0.25">
      <c r="A5" s="98" t="s">
        <v>0</v>
      </c>
      <c r="B5" s="98">
        <v>2018</v>
      </c>
      <c r="C5" s="99">
        <v>27743</v>
      </c>
      <c r="D5" s="100">
        <v>16642</v>
      </c>
      <c r="E5" s="101">
        <v>30.2</v>
      </c>
      <c r="F5" s="102">
        <v>9.3925999999999998</v>
      </c>
      <c r="G5" s="101">
        <v>0</v>
      </c>
      <c r="H5" s="101">
        <v>3</v>
      </c>
      <c r="I5" s="102">
        <v>2.568289</v>
      </c>
      <c r="J5" s="101">
        <v>8.5453000000000001E-2</v>
      </c>
      <c r="K5" s="101">
        <v>4</v>
      </c>
      <c r="L5" s="102">
        <v>4.2433829999999997</v>
      </c>
      <c r="M5" s="101">
        <v>0.14118700000000001</v>
      </c>
      <c r="N5" s="101">
        <v>37.6</v>
      </c>
      <c r="O5" s="102">
        <v>29.527132000000002</v>
      </c>
      <c r="P5" s="101">
        <v>2.6993830000000001</v>
      </c>
      <c r="Q5" s="101">
        <v>124.9</v>
      </c>
      <c r="R5" s="102">
        <v>15.071448999999999</v>
      </c>
      <c r="S5" s="101">
        <v>0.50146000000000002</v>
      </c>
      <c r="T5" s="101">
        <v>0</v>
      </c>
      <c r="U5" s="101">
        <v>0</v>
      </c>
      <c r="V5" s="101">
        <v>0</v>
      </c>
      <c r="W5" s="101">
        <v>20</v>
      </c>
      <c r="X5" s="101">
        <v>4.6040450000000002</v>
      </c>
      <c r="Y5" s="101">
        <v>5.0328309999999998</v>
      </c>
      <c r="Z5" s="101">
        <v>52.6</v>
      </c>
      <c r="AA5" s="102">
        <v>47.9</v>
      </c>
      <c r="AB5" s="101">
        <v>3.2876759999999998</v>
      </c>
      <c r="AC5" s="101">
        <v>55</v>
      </c>
      <c r="AD5" s="102">
        <v>39.680762999999999</v>
      </c>
      <c r="AE5" s="101">
        <v>1.219214</v>
      </c>
      <c r="AF5" s="101">
        <v>43.8</v>
      </c>
      <c r="AG5" s="102">
        <v>1.0677540000000001</v>
      </c>
      <c r="AH5" s="101">
        <v>1.155E-2</v>
      </c>
      <c r="AI5" s="101">
        <v>50.5</v>
      </c>
      <c r="AJ5" s="102">
        <v>6.957338</v>
      </c>
      <c r="AK5" s="101">
        <v>0.21221200000000001</v>
      </c>
      <c r="AL5" s="101">
        <v>110.4</v>
      </c>
      <c r="AM5" s="102">
        <v>23.21</v>
      </c>
      <c r="AN5" s="101">
        <v>1.412893</v>
      </c>
      <c r="AO5" s="101">
        <v>15.3</v>
      </c>
      <c r="AP5" s="102">
        <v>0.85226000000000002</v>
      </c>
      <c r="AQ5" s="101">
        <v>0</v>
      </c>
      <c r="AR5" s="101">
        <v>30.5</v>
      </c>
      <c r="AS5" s="102">
        <v>1.7045189999999999</v>
      </c>
      <c r="AT5" s="101">
        <v>0</v>
      </c>
      <c r="AU5" s="101">
        <v>0</v>
      </c>
      <c r="AV5" s="101">
        <v>1</v>
      </c>
      <c r="AW5" s="103">
        <v>1</v>
      </c>
      <c r="AX5" s="103">
        <v>1</v>
      </c>
      <c r="AY5" s="101">
        <v>10</v>
      </c>
      <c r="AZ5" s="101">
        <v>4</v>
      </c>
      <c r="BA5" s="104">
        <v>9</v>
      </c>
      <c r="BB5" s="104">
        <v>4</v>
      </c>
      <c r="BC5" s="104">
        <v>15</v>
      </c>
      <c r="BD5" s="104">
        <v>5</v>
      </c>
      <c r="BE5" s="110">
        <v>35</v>
      </c>
      <c r="BF5" s="110">
        <v>15</v>
      </c>
      <c r="BG5" s="111">
        <v>577.79999999999995</v>
      </c>
      <c r="BH5" s="111">
        <v>186.77953200000002</v>
      </c>
      <c r="BI5" s="111">
        <v>14.603858999999998</v>
      </c>
      <c r="BJ5" s="111">
        <v>45.8</v>
      </c>
      <c r="BK5" s="111">
        <v>2.5567789999999997</v>
      </c>
      <c r="BL5" s="111">
        <v>0</v>
      </c>
    </row>
    <row r="6" spans="1:64" x14ac:dyDescent="0.25">
      <c r="A6" s="92" t="s">
        <v>1</v>
      </c>
      <c r="B6" s="92">
        <v>2019</v>
      </c>
      <c r="C6" s="93">
        <v>25673</v>
      </c>
      <c r="D6" s="94">
        <v>14209</v>
      </c>
      <c r="E6" s="95">
        <f>'Data 2022'!D4</f>
        <v>15.4</v>
      </c>
      <c r="F6" s="95">
        <f>'Data 2022'!E4</f>
        <v>3.5</v>
      </c>
      <c r="G6" s="95">
        <v>0</v>
      </c>
      <c r="H6" s="95">
        <f>'Data 2022'!F4</f>
        <v>3</v>
      </c>
      <c r="I6" s="95">
        <f>'Data 2022'!G4</f>
        <v>1.4</v>
      </c>
      <c r="J6" s="95">
        <f>'Data 2022'!H4</f>
        <v>0.3</v>
      </c>
      <c r="K6" s="95">
        <f>'Data 2022'!I4</f>
        <v>3</v>
      </c>
      <c r="L6" s="95">
        <f>'Data 2022'!J4</f>
        <v>7.6</v>
      </c>
      <c r="M6" s="95">
        <f>'Data 2022'!K4</f>
        <v>1.6</v>
      </c>
      <c r="N6" s="95">
        <f>'Data 2022'!L4</f>
        <v>50</v>
      </c>
      <c r="O6" s="95">
        <f>'Data 2022'!M4</f>
        <v>39.1</v>
      </c>
      <c r="P6" s="95">
        <f>'Data 2022'!N4</f>
        <v>3.6</v>
      </c>
      <c r="Q6" s="95">
        <f>'Data 2022'!O4</f>
        <v>45</v>
      </c>
      <c r="R6" s="95">
        <f>'Data 2022'!P4</f>
        <v>6.8</v>
      </c>
      <c r="S6" s="95">
        <f>'Data 2022'!Q4</f>
        <v>0.6</v>
      </c>
      <c r="T6" s="95">
        <f>'Data 2022'!R4</f>
        <v>67</v>
      </c>
      <c r="U6" s="95">
        <f>'Data 2022'!S4</f>
        <v>6.8</v>
      </c>
      <c r="V6" s="95">
        <f>'Data 2022'!T4</f>
        <v>0.6</v>
      </c>
      <c r="W6" s="95">
        <f>'Data 2022'!U4</f>
        <v>3</v>
      </c>
      <c r="X6" s="95">
        <f>'Data 2022'!V4</f>
        <v>1.6</v>
      </c>
      <c r="Y6" s="95">
        <f>'Data 2022'!W4</f>
        <v>0.8</v>
      </c>
      <c r="Z6" s="95">
        <f>'Data 2022'!X4</f>
        <v>12</v>
      </c>
      <c r="AA6" s="95">
        <f>'Data 2022'!Y4</f>
        <v>26.9</v>
      </c>
      <c r="AB6" s="95">
        <f>'Data 2022'!Z4</f>
        <v>4.8</v>
      </c>
      <c r="AC6" s="95">
        <f>'Data 2022'!AA4</f>
        <v>10</v>
      </c>
      <c r="AD6" s="95">
        <f>'Data 2022'!AB4</f>
        <v>22.5</v>
      </c>
      <c r="AE6" s="95">
        <f>'Data 2022'!AC4</f>
        <v>4.9000000000000004</v>
      </c>
      <c r="AF6" s="95">
        <f>'Data 2022'!AD4</f>
        <v>10</v>
      </c>
      <c r="AG6" s="95">
        <f>'Data 2022'!AE4</f>
        <v>1.4</v>
      </c>
      <c r="AH6" s="95">
        <f>'Data 2022'!AF4</f>
        <v>0.1</v>
      </c>
      <c r="AI6" s="95">
        <f>'Data 2022'!AG4</f>
        <v>10</v>
      </c>
      <c r="AJ6" s="95">
        <f>'Data 2022'!AH4</f>
        <v>5.0999999999999996</v>
      </c>
      <c r="AK6" s="95">
        <f>'Data 2022'!AI4</f>
        <v>0.1</v>
      </c>
      <c r="AL6" s="95">
        <f>'Data 2022'!AJ4</f>
        <v>10</v>
      </c>
      <c r="AM6" s="95">
        <f>'Data 2022'!AK4</f>
        <v>12.4</v>
      </c>
      <c r="AN6" s="95">
        <f>'Data 2022'!AL4</f>
        <v>2</v>
      </c>
      <c r="AO6" s="95">
        <f>'Data 2022'!AM4</f>
        <v>0</v>
      </c>
      <c r="AP6" s="95">
        <f>'Data 2022'!AN4</f>
        <v>0</v>
      </c>
      <c r="AQ6" s="95">
        <v>0</v>
      </c>
      <c r="AR6" s="95">
        <f>'Data 2022'!AO4</f>
        <v>0</v>
      </c>
      <c r="AS6" s="95">
        <f>'Data 2022'!AP4</f>
        <v>0</v>
      </c>
      <c r="AT6" s="95">
        <v>0</v>
      </c>
      <c r="AU6" s="95">
        <f>'Data 2022'!AQ4</f>
        <v>1</v>
      </c>
      <c r="AV6" s="95">
        <f>'Data 2022'!AR4</f>
        <v>1</v>
      </c>
      <c r="AW6" s="95">
        <f>'Data 2022'!AS4</f>
        <v>1</v>
      </c>
      <c r="AX6" s="95">
        <f>'Data 2022'!AT4</f>
        <v>1</v>
      </c>
      <c r="AY6" s="95">
        <f>'Data 2022'!AU4</f>
        <v>1</v>
      </c>
      <c r="AZ6" s="95">
        <f>'Data 2022'!AV4</f>
        <v>1</v>
      </c>
      <c r="BA6" s="95">
        <f>'Data 2022'!AW4</f>
        <v>1</v>
      </c>
      <c r="BB6" s="95">
        <f>'Data 2022'!AX4</f>
        <v>1</v>
      </c>
      <c r="BC6" s="95">
        <f>'Data 2022'!AY4</f>
        <v>1</v>
      </c>
      <c r="BD6" s="95">
        <f>'Data 2022'!AZ4</f>
        <v>1</v>
      </c>
      <c r="BE6" s="108">
        <f t="shared" ref="BE6:BF58" si="2">AU6+AW6+AY6+BA6+BC6</f>
        <v>5</v>
      </c>
      <c r="BF6" s="108">
        <f t="shared" si="2"/>
        <v>5</v>
      </c>
      <c r="BG6" s="109">
        <f t="shared" si="0"/>
        <v>238.4</v>
      </c>
      <c r="BH6" s="109">
        <f t="shared" si="0"/>
        <v>135.1</v>
      </c>
      <c r="BI6" s="109">
        <f t="shared" si="0"/>
        <v>19.400000000000002</v>
      </c>
      <c r="BJ6" s="109">
        <f t="shared" ref="BJ6:BL58" si="3">AO6+AR6</f>
        <v>0</v>
      </c>
      <c r="BK6" s="109">
        <f t="shared" si="1"/>
        <v>0</v>
      </c>
      <c r="BL6" s="109">
        <f t="shared" si="1"/>
        <v>0</v>
      </c>
    </row>
    <row r="7" spans="1:64" x14ac:dyDescent="0.25">
      <c r="A7" s="98" t="s">
        <v>1</v>
      </c>
      <c r="B7" s="98">
        <v>2018</v>
      </c>
      <c r="C7" s="99">
        <v>25235</v>
      </c>
      <c r="D7" s="100">
        <v>13956</v>
      </c>
      <c r="E7" s="101">
        <v>20.2</v>
      </c>
      <c r="F7" s="102">
        <v>6.1</v>
      </c>
      <c r="G7" s="101">
        <v>0</v>
      </c>
      <c r="H7" s="101">
        <v>2.7</v>
      </c>
      <c r="I7" s="102">
        <v>3.6</v>
      </c>
      <c r="J7" s="101">
        <v>0</v>
      </c>
      <c r="K7" s="101">
        <v>3.5</v>
      </c>
      <c r="L7" s="102">
        <v>3.6</v>
      </c>
      <c r="M7" s="101">
        <v>0</v>
      </c>
      <c r="N7" s="101">
        <v>28.8</v>
      </c>
      <c r="O7" s="102">
        <v>41.8</v>
      </c>
      <c r="P7" s="101">
        <v>0</v>
      </c>
      <c r="Q7" s="101">
        <v>52.5</v>
      </c>
      <c r="R7" s="102">
        <v>4.5999999999999996</v>
      </c>
      <c r="S7" s="101">
        <v>0</v>
      </c>
      <c r="T7" s="101">
        <v>0</v>
      </c>
      <c r="U7" s="101">
        <v>0</v>
      </c>
      <c r="V7" s="101">
        <v>0</v>
      </c>
      <c r="W7" s="101">
        <v>1.5</v>
      </c>
      <c r="X7" s="101">
        <v>0.5</v>
      </c>
      <c r="Y7" s="101">
        <v>0.5</v>
      </c>
      <c r="Z7" s="101">
        <v>18.3</v>
      </c>
      <c r="AA7" s="102">
        <v>18.2</v>
      </c>
      <c r="AB7" s="101">
        <v>0</v>
      </c>
      <c r="AC7" s="101">
        <v>20.3</v>
      </c>
      <c r="AD7" s="102">
        <v>14.2</v>
      </c>
      <c r="AE7" s="101">
        <v>0</v>
      </c>
      <c r="AF7" s="101">
        <v>48</v>
      </c>
      <c r="AG7" s="102">
        <v>0.8</v>
      </c>
      <c r="AH7" s="101">
        <v>0</v>
      </c>
      <c r="AI7" s="101">
        <v>32</v>
      </c>
      <c r="AJ7" s="102">
        <v>4.5999999999999996</v>
      </c>
      <c r="AK7" s="101">
        <v>0.2</v>
      </c>
      <c r="AL7" s="101">
        <v>51.25</v>
      </c>
      <c r="AM7" s="102">
        <v>10.6</v>
      </c>
      <c r="AN7" s="101">
        <v>0</v>
      </c>
      <c r="AO7" s="101">
        <v>10</v>
      </c>
      <c r="AP7" s="102">
        <v>0.8</v>
      </c>
      <c r="AQ7" s="101">
        <v>0</v>
      </c>
      <c r="AR7" s="101">
        <v>16.8</v>
      </c>
      <c r="AS7" s="102">
        <v>1</v>
      </c>
      <c r="AT7" s="101">
        <v>0</v>
      </c>
      <c r="AU7" s="101">
        <v>2</v>
      </c>
      <c r="AV7" s="101">
        <v>0</v>
      </c>
      <c r="AW7" s="103">
        <v>2</v>
      </c>
      <c r="AX7" s="103">
        <v>2</v>
      </c>
      <c r="AY7" s="101">
        <v>13</v>
      </c>
      <c r="AZ7" s="101">
        <v>2</v>
      </c>
      <c r="BA7" s="101">
        <v>4</v>
      </c>
      <c r="BB7" s="101">
        <v>1</v>
      </c>
      <c r="BC7" s="103">
        <v>7</v>
      </c>
      <c r="BD7" s="103">
        <v>4</v>
      </c>
      <c r="BE7" s="110">
        <v>28</v>
      </c>
      <c r="BF7" s="110">
        <v>9</v>
      </c>
      <c r="BG7" s="111">
        <v>305.85000000000002</v>
      </c>
      <c r="BH7" s="111">
        <v>110.39999999999998</v>
      </c>
      <c r="BI7" s="111">
        <v>0.7</v>
      </c>
      <c r="BJ7" s="111">
        <v>26.8</v>
      </c>
      <c r="BK7" s="111">
        <v>1.8</v>
      </c>
      <c r="BL7" s="111">
        <v>0</v>
      </c>
    </row>
    <row r="8" spans="1:64" x14ac:dyDescent="0.25">
      <c r="A8" s="92" t="s">
        <v>2</v>
      </c>
      <c r="B8" s="92">
        <v>2019</v>
      </c>
      <c r="C8" s="93">
        <v>48475</v>
      </c>
      <c r="D8" s="94">
        <v>28120</v>
      </c>
      <c r="E8" s="95">
        <f>'Data 2022'!D5</f>
        <v>12.83</v>
      </c>
      <c r="F8" s="95">
        <f>'Data 2022'!E5</f>
        <v>2.665</v>
      </c>
      <c r="G8" s="95" t="e">
        <f>'Data 2022'!#REF!</f>
        <v>#REF!</v>
      </c>
      <c r="H8" s="95">
        <f>'Data 2022'!F5</f>
        <v>1</v>
      </c>
      <c r="I8" s="95">
        <f>'Data 2022'!G5</f>
        <v>0.61899999999999999</v>
      </c>
      <c r="J8" s="95">
        <f>'Data 2022'!H5</f>
        <v>0</v>
      </c>
      <c r="K8" s="95">
        <f>'Data 2022'!I5</f>
        <v>11.33</v>
      </c>
      <c r="L8" s="95">
        <f>'Data 2022'!J5</f>
        <v>17.463999999999999</v>
      </c>
      <c r="M8" s="95">
        <f>'Data 2022'!K5</f>
        <v>3.1829999999999998</v>
      </c>
      <c r="N8" s="95">
        <f>'Data 2022'!L5</f>
        <v>117.17</v>
      </c>
      <c r="O8" s="95">
        <f>'Data 2022'!M5</f>
        <v>106.557</v>
      </c>
      <c r="P8" s="95">
        <f>'Data 2022'!N5</f>
        <v>14.391999999999999</v>
      </c>
      <c r="Q8" s="95">
        <f>'Data 2022'!O5</f>
        <v>299.92</v>
      </c>
      <c r="R8" s="95">
        <f>'Data 2022'!P5</f>
        <v>21.045999999999999</v>
      </c>
      <c r="S8" s="95">
        <f>'Data 2022'!Q5</f>
        <v>0.52800000000000002</v>
      </c>
      <c r="T8" s="95">
        <f>'Data 2022'!R5</f>
        <v>0</v>
      </c>
      <c r="U8" s="95">
        <f>'Data 2022'!S5</f>
        <v>0</v>
      </c>
      <c r="V8" s="95">
        <f>'Data 2022'!T5</f>
        <v>0</v>
      </c>
      <c r="W8" s="95">
        <f>'Data 2022'!U5</f>
        <v>17.75</v>
      </c>
      <c r="X8" s="95">
        <f>'Data 2022'!V5</f>
        <v>10.577999999999999</v>
      </c>
      <c r="Y8" s="95">
        <f>'Data 2022'!W5</f>
        <v>5.2889999999999997</v>
      </c>
      <c r="Z8" s="95">
        <f>'Data 2022'!X5</f>
        <v>49.25</v>
      </c>
      <c r="AA8" s="95">
        <f>'Data 2022'!Y5</f>
        <v>61.715000000000003</v>
      </c>
      <c r="AB8" s="95">
        <f>'Data 2022'!Z5</f>
        <v>15.906000000000001</v>
      </c>
      <c r="AC8" s="95">
        <f>'Data 2022'!AA5</f>
        <v>90.75</v>
      </c>
      <c r="AD8" s="95">
        <f>'Data 2022'!AB5</f>
        <v>78.442999999999998</v>
      </c>
      <c r="AE8" s="95">
        <f>'Data 2022'!AC5</f>
        <v>4.9409999999999998</v>
      </c>
      <c r="AF8" s="95">
        <f>'Data 2022'!AD5</f>
        <v>98</v>
      </c>
      <c r="AG8" s="95">
        <f>'Data 2022'!AE5</f>
        <v>3.2040000000000002</v>
      </c>
      <c r="AH8" s="95">
        <f>'Data 2022'!AF5</f>
        <v>5.0000000000000001E-3</v>
      </c>
      <c r="AI8" s="95">
        <f>'Data 2022'!AG5</f>
        <v>92.83</v>
      </c>
      <c r="AJ8" s="95">
        <f>'Data 2022'!AH5</f>
        <v>12.555999999999999</v>
      </c>
      <c r="AK8" s="95">
        <f>'Data 2022'!AI5</f>
        <v>0</v>
      </c>
      <c r="AL8" s="95">
        <f>'Data 2022'!AJ5</f>
        <v>160.75</v>
      </c>
      <c r="AM8" s="95">
        <f>'Data 2022'!AK5</f>
        <v>28.99</v>
      </c>
      <c r="AN8" s="95">
        <f>'Data 2022'!AL5</f>
        <v>0.32400000000000001</v>
      </c>
      <c r="AO8" s="95">
        <f>'Data 2022'!AM5</f>
        <v>14</v>
      </c>
      <c r="AP8" s="95">
        <f>'Data 2022'!AN5</f>
        <v>0.92500000000000004</v>
      </c>
      <c r="AQ8" s="95" t="e">
        <f>'Data 2022'!#REF!</f>
        <v>#REF!</v>
      </c>
      <c r="AR8" s="95">
        <f>'Data 2022'!AO5</f>
        <v>73</v>
      </c>
      <c r="AS8" s="95">
        <f>'Data 2022'!AP5</f>
        <v>4.8739999999999997</v>
      </c>
      <c r="AT8" s="95" t="e">
        <f>'Data 2022'!#REF!</f>
        <v>#REF!</v>
      </c>
      <c r="AU8" s="95">
        <f>'Data 2022'!AQ5</f>
        <v>0</v>
      </c>
      <c r="AV8" s="95">
        <f>'Data 2022'!AR5</f>
        <v>0</v>
      </c>
      <c r="AW8" s="95">
        <f>'Data 2022'!AS5</f>
        <v>10</v>
      </c>
      <c r="AX8" s="95">
        <f>'Data 2022'!AT5</f>
        <v>7</v>
      </c>
      <c r="AY8" s="95">
        <f>'Data 2022'!AU5</f>
        <v>95</v>
      </c>
      <c r="AZ8" s="95">
        <f>'Data 2022'!AV5</f>
        <v>17</v>
      </c>
      <c r="BA8" s="95">
        <f>'Data 2022'!AW5</f>
        <v>50</v>
      </c>
      <c r="BB8" s="95">
        <f>'Data 2022'!AX5</f>
        <v>6</v>
      </c>
      <c r="BC8" s="95">
        <f>'Data 2022'!AY5</f>
        <v>49</v>
      </c>
      <c r="BD8" s="95">
        <f>'Data 2022'!AZ5</f>
        <v>18</v>
      </c>
      <c r="BE8" s="108">
        <f t="shared" si="2"/>
        <v>204</v>
      </c>
      <c r="BF8" s="108">
        <f t="shared" si="2"/>
        <v>48</v>
      </c>
      <c r="BG8" s="109">
        <f t="shared" si="0"/>
        <v>1038.58</v>
      </c>
      <c r="BH8" s="109">
        <f t="shared" si="0"/>
        <v>349.63600000000002</v>
      </c>
      <c r="BI8" s="109" t="e">
        <f t="shared" si="0"/>
        <v>#REF!</v>
      </c>
      <c r="BJ8" s="109">
        <f t="shared" si="3"/>
        <v>87</v>
      </c>
      <c r="BK8" s="109">
        <f t="shared" si="1"/>
        <v>5.7989999999999995</v>
      </c>
      <c r="BL8" s="109" t="e">
        <f t="shared" si="1"/>
        <v>#REF!</v>
      </c>
    </row>
    <row r="9" spans="1:64" x14ac:dyDescent="0.25">
      <c r="A9" s="98" t="s">
        <v>2</v>
      </c>
      <c r="B9" s="98">
        <v>2018</v>
      </c>
      <c r="C9" s="99">
        <v>48295</v>
      </c>
      <c r="D9" s="100">
        <v>27898</v>
      </c>
      <c r="E9" s="101">
        <v>56.13</v>
      </c>
      <c r="F9" s="102">
        <v>16.503</v>
      </c>
      <c r="G9" s="101">
        <v>0</v>
      </c>
      <c r="H9" s="101">
        <v>3.5</v>
      </c>
      <c r="I9" s="102">
        <v>1.9470000000000001</v>
      </c>
      <c r="J9" s="101">
        <v>0</v>
      </c>
      <c r="K9" s="101">
        <v>12.66</v>
      </c>
      <c r="L9" s="102">
        <v>13.795</v>
      </c>
      <c r="M9" s="101">
        <v>1.5389999999999999</v>
      </c>
      <c r="N9" s="101">
        <v>100.58</v>
      </c>
      <c r="O9" s="102">
        <v>74.180999999999997</v>
      </c>
      <c r="P9" s="101">
        <v>3.5609999999999999</v>
      </c>
      <c r="Q9" s="101">
        <v>318.5</v>
      </c>
      <c r="R9" s="102">
        <v>26.454000000000001</v>
      </c>
      <c r="S9" s="101">
        <v>0</v>
      </c>
      <c r="T9" s="101">
        <v>0</v>
      </c>
      <c r="U9" s="101">
        <v>0</v>
      </c>
      <c r="V9" s="101">
        <v>0</v>
      </c>
      <c r="W9" s="101">
        <v>15.08</v>
      </c>
      <c r="X9" s="101">
        <v>3.1720000000000002</v>
      </c>
      <c r="Y9" s="101">
        <v>3.1709999999999998</v>
      </c>
      <c r="Z9" s="101">
        <v>62.33</v>
      </c>
      <c r="AA9" s="102">
        <v>57.344000000000001</v>
      </c>
      <c r="AB9" s="101">
        <v>5.5810000000000004</v>
      </c>
      <c r="AC9" s="101">
        <v>90.08</v>
      </c>
      <c r="AD9" s="102">
        <v>53.606000000000002</v>
      </c>
      <c r="AE9" s="101">
        <v>2.1949999999999998</v>
      </c>
      <c r="AF9" s="101">
        <v>128.75</v>
      </c>
      <c r="AG9" s="102">
        <v>2.9380000000000002</v>
      </c>
      <c r="AH9" s="101">
        <v>0</v>
      </c>
      <c r="AI9" s="101">
        <v>97.08</v>
      </c>
      <c r="AJ9" s="102">
        <v>11.361000000000001</v>
      </c>
      <c r="AK9" s="101">
        <v>0</v>
      </c>
      <c r="AL9" s="101">
        <v>166.25</v>
      </c>
      <c r="AM9" s="102">
        <v>24.722000000000001</v>
      </c>
      <c r="AN9" s="101">
        <v>2.5999999999999999E-2</v>
      </c>
      <c r="AO9" s="101">
        <v>11.08</v>
      </c>
      <c r="AP9" s="102">
        <v>0.64600000000000002</v>
      </c>
      <c r="AQ9" s="101">
        <v>0</v>
      </c>
      <c r="AR9" s="101">
        <v>78.08</v>
      </c>
      <c r="AS9" s="102">
        <v>5.7069999999999999</v>
      </c>
      <c r="AT9" s="101">
        <v>0</v>
      </c>
      <c r="AU9" s="101">
        <v>0</v>
      </c>
      <c r="AV9" s="101">
        <v>0</v>
      </c>
      <c r="AW9" s="103">
        <v>9</v>
      </c>
      <c r="AX9" s="103">
        <v>6</v>
      </c>
      <c r="AY9" s="101">
        <v>52</v>
      </c>
      <c r="AZ9" s="101">
        <v>4</v>
      </c>
      <c r="BA9" s="101">
        <v>15</v>
      </c>
      <c r="BB9" s="101">
        <v>4</v>
      </c>
      <c r="BC9" s="103">
        <v>32</v>
      </c>
      <c r="BD9" s="103">
        <v>7</v>
      </c>
      <c r="BE9" s="110">
        <v>108</v>
      </c>
      <c r="BF9" s="110">
        <v>21</v>
      </c>
      <c r="BG9" s="111">
        <v>1140.0999999999999</v>
      </c>
      <c r="BH9" s="111">
        <v>292.37599999999998</v>
      </c>
      <c r="BI9" s="111">
        <v>16.073</v>
      </c>
      <c r="BJ9" s="111">
        <v>89.16</v>
      </c>
      <c r="BK9" s="111">
        <v>6.3529999999999998</v>
      </c>
      <c r="BL9" s="111">
        <v>0</v>
      </c>
    </row>
    <row r="10" spans="1:64" x14ac:dyDescent="0.25">
      <c r="A10" s="92" t="s">
        <v>3</v>
      </c>
      <c r="B10" s="92">
        <v>2019</v>
      </c>
      <c r="C10" s="93">
        <v>39611</v>
      </c>
      <c r="D10" s="94">
        <v>21384</v>
      </c>
      <c r="E10" s="95">
        <f>'Data 2022'!D6</f>
        <v>46</v>
      </c>
      <c r="F10" s="95">
        <f>'Data 2022'!E6</f>
        <v>12.3</v>
      </c>
      <c r="G10" s="95" t="e">
        <f>'Data 2022'!#REF!</f>
        <v>#REF!</v>
      </c>
      <c r="H10" s="95">
        <f>'Data 2022'!F6</f>
        <v>0</v>
      </c>
      <c r="I10" s="95">
        <f>'Data 2022'!G6</f>
        <v>0</v>
      </c>
      <c r="J10" s="95">
        <f>'Data 2022'!H6</f>
        <v>0</v>
      </c>
      <c r="K10" s="95">
        <f>'Data 2022'!I6</f>
        <v>5</v>
      </c>
      <c r="L10" s="95">
        <f>'Data 2022'!J6</f>
        <v>8</v>
      </c>
      <c r="M10" s="95">
        <f>'Data 2022'!K6</f>
        <v>2.2000000000000002</v>
      </c>
      <c r="N10" s="95">
        <f>'Data 2022'!L6</f>
        <v>144.4</v>
      </c>
      <c r="O10" s="95">
        <f>'Data 2022'!M6</f>
        <v>127.1</v>
      </c>
      <c r="P10" s="95">
        <f>'Data 2022'!N6</f>
        <v>11.8</v>
      </c>
      <c r="Q10" s="95">
        <f>'Data 2022'!O6</f>
        <v>372.1</v>
      </c>
      <c r="R10" s="95">
        <f>'Data 2022'!P6</f>
        <v>29.5</v>
      </c>
      <c r="S10" s="95">
        <f>'Data 2022'!Q6</f>
        <v>0</v>
      </c>
      <c r="T10" s="95">
        <f>'Data 2022'!R6</f>
        <v>0</v>
      </c>
      <c r="U10" s="95">
        <f>'Data 2022'!S6</f>
        <v>0</v>
      </c>
      <c r="V10" s="95">
        <f>'Data 2022'!T6</f>
        <v>0</v>
      </c>
      <c r="W10" s="95">
        <f>'Data 2022'!U6</f>
        <v>12.5</v>
      </c>
      <c r="X10" s="95">
        <f>'Data 2022'!V6</f>
        <v>6.8</v>
      </c>
      <c r="Y10" s="95">
        <f>'Data 2022'!W6</f>
        <v>2.9</v>
      </c>
      <c r="Z10" s="95">
        <f>'Data 2022'!X6</f>
        <v>3</v>
      </c>
      <c r="AA10" s="95">
        <f>'Data 2022'!Y6</f>
        <v>4.5999999999999996</v>
      </c>
      <c r="AB10" s="95">
        <f>'Data 2022'!Z6</f>
        <v>0.8</v>
      </c>
      <c r="AC10" s="95">
        <f>'Data 2022'!AA6</f>
        <v>33.700000000000003</v>
      </c>
      <c r="AD10" s="95">
        <f>'Data 2022'!AB6</f>
        <v>34.700000000000003</v>
      </c>
      <c r="AE10" s="95">
        <f>'Data 2022'!AC6</f>
        <v>6.5</v>
      </c>
      <c r="AF10" s="95">
        <f>'Data 2022'!AD6</f>
        <v>76.900000000000006</v>
      </c>
      <c r="AG10" s="95">
        <f>'Data 2022'!AE6</f>
        <v>1.6</v>
      </c>
      <c r="AH10" s="95">
        <f>'Data 2022'!AF6</f>
        <v>0</v>
      </c>
      <c r="AI10" s="95">
        <f>'Data 2022'!AG6</f>
        <v>18</v>
      </c>
      <c r="AJ10" s="95">
        <f>'Data 2022'!AH6</f>
        <v>2.9</v>
      </c>
      <c r="AK10" s="95">
        <f>'Data 2022'!AI6</f>
        <v>0</v>
      </c>
      <c r="AL10" s="95">
        <f>'Data 2022'!AJ6</f>
        <v>134.69999999999999</v>
      </c>
      <c r="AM10" s="95">
        <f>'Data 2022'!AK6</f>
        <v>19</v>
      </c>
      <c r="AN10" s="95">
        <f>'Data 2022'!AL6</f>
        <v>0</v>
      </c>
      <c r="AO10" s="95">
        <f>'Data 2022'!AM6</f>
        <v>0</v>
      </c>
      <c r="AP10" s="95">
        <f>'Data 2022'!AN6</f>
        <v>0</v>
      </c>
      <c r="AQ10" s="95" t="e">
        <f>'Data 2022'!#REF!</f>
        <v>#REF!</v>
      </c>
      <c r="AR10" s="95">
        <f>'Data 2022'!AO6</f>
        <v>43.7</v>
      </c>
      <c r="AS10" s="95">
        <f>'Data 2022'!AP6</f>
        <v>0.1</v>
      </c>
      <c r="AT10" s="95" t="e">
        <f>'Data 2022'!#REF!</f>
        <v>#REF!</v>
      </c>
      <c r="AU10" s="95">
        <f>'Data 2022'!AQ6</f>
        <v>0</v>
      </c>
      <c r="AV10" s="95">
        <f>'Data 2022'!AR6</f>
        <v>0</v>
      </c>
      <c r="AW10" s="95">
        <f>'Data 2022'!AS6</f>
        <v>4</v>
      </c>
      <c r="AX10" s="95">
        <f>'Data 2022'!AT6</f>
        <v>3</v>
      </c>
      <c r="AY10" s="95">
        <f>'Data 2022'!AU6</f>
        <v>48</v>
      </c>
      <c r="AZ10" s="95">
        <f>'Data 2022'!AV6</f>
        <v>16</v>
      </c>
      <c r="BA10" s="95">
        <f>'Data 2022'!AW6</f>
        <v>12</v>
      </c>
      <c r="BB10" s="95">
        <f>'Data 2022'!AX6</f>
        <v>5</v>
      </c>
      <c r="BC10" s="95">
        <f>'Data 2022'!AY6</f>
        <v>3</v>
      </c>
      <c r="BD10" s="95">
        <f>'Data 2022'!AZ6</f>
        <v>1</v>
      </c>
      <c r="BE10" s="108">
        <f t="shared" si="2"/>
        <v>67</v>
      </c>
      <c r="BF10" s="108">
        <f t="shared" si="2"/>
        <v>25</v>
      </c>
      <c r="BG10" s="109">
        <f t="shared" si="0"/>
        <v>890</v>
      </c>
      <c r="BH10" s="109">
        <f t="shared" si="0"/>
        <v>246.6</v>
      </c>
      <c r="BI10" s="109" t="e">
        <f t="shared" si="0"/>
        <v>#REF!</v>
      </c>
      <c r="BJ10" s="109">
        <f t="shared" si="3"/>
        <v>43.7</v>
      </c>
      <c r="BK10" s="109">
        <f t="shared" si="1"/>
        <v>0.1</v>
      </c>
      <c r="BL10" s="109" t="e">
        <f t="shared" si="1"/>
        <v>#REF!</v>
      </c>
    </row>
    <row r="11" spans="1:64" x14ac:dyDescent="0.25">
      <c r="A11" s="98" t="s">
        <v>3</v>
      </c>
      <c r="B11" s="98">
        <v>2018</v>
      </c>
      <c r="C11" s="99">
        <v>39632</v>
      </c>
      <c r="D11" s="100">
        <v>21696</v>
      </c>
      <c r="E11" s="101">
        <v>39.75</v>
      </c>
      <c r="F11" s="102">
        <v>8.6999999999999993</v>
      </c>
      <c r="G11" s="101">
        <v>0</v>
      </c>
      <c r="H11" s="101">
        <v>1.48</v>
      </c>
      <c r="I11" s="102">
        <v>0.3</v>
      </c>
      <c r="J11" s="101">
        <v>0</v>
      </c>
      <c r="K11" s="101">
        <v>8</v>
      </c>
      <c r="L11" s="102">
        <v>6.7</v>
      </c>
      <c r="M11" s="101">
        <v>1.6</v>
      </c>
      <c r="N11" s="101">
        <v>141.58000000000001</v>
      </c>
      <c r="O11" s="102">
        <v>93.8</v>
      </c>
      <c r="P11" s="101">
        <v>4.5</v>
      </c>
      <c r="Q11" s="101">
        <v>413</v>
      </c>
      <c r="R11" s="102">
        <v>24</v>
      </c>
      <c r="S11" s="101">
        <v>0</v>
      </c>
      <c r="T11" s="101">
        <v>0</v>
      </c>
      <c r="U11" s="101">
        <v>0</v>
      </c>
      <c r="V11" s="101">
        <v>0</v>
      </c>
      <c r="W11" s="101">
        <v>5.27</v>
      </c>
      <c r="X11" s="101">
        <v>2</v>
      </c>
      <c r="Y11" s="101">
        <v>1.9</v>
      </c>
      <c r="Z11" s="101">
        <v>7.82</v>
      </c>
      <c r="AA11" s="102">
        <v>11.2</v>
      </c>
      <c r="AB11" s="101">
        <v>1.6</v>
      </c>
      <c r="AC11" s="101">
        <v>45.72</v>
      </c>
      <c r="AD11" s="102">
        <v>28.8</v>
      </c>
      <c r="AE11" s="101">
        <v>5.0999999999999996</v>
      </c>
      <c r="AF11" s="101">
        <v>77.930000000000007</v>
      </c>
      <c r="AG11" s="102">
        <v>1.6</v>
      </c>
      <c r="AH11" s="101">
        <v>0</v>
      </c>
      <c r="AI11" s="101">
        <v>22.72</v>
      </c>
      <c r="AJ11" s="102">
        <v>2.4</v>
      </c>
      <c r="AK11" s="101">
        <v>0</v>
      </c>
      <c r="AL11" s="101">
        <v>276.3</v>
      </c>
      <c r="AM11" s="102">
        <v>31.4</v>
      </c>
      <c r="AN11" s="101">
        <v>0</v>
      </c>
      <c r="AO11" s="101">
        <v>0</v>
      </c>
      <c r="AP11" s="102">
        <v>0</v>
      </c>
      <c r="AQ11" s="101">
        <v>0</v>
      </c>
      <c r="AR11" s="101">
        <v>52</v>
      </c>
      <c r="AS11" s="102">
        <v>2.2000000000000002</v>
      </c>
      <c r="AT11" s="101">
        <v>0</v>
      </c>
      <c r="AU11" s="101">
        <v>0</v>
      </c>
      <c r="AV11" s="101">
        <v>0</v>
      </c>
      <c r="AW11" s="103">
        <v>5</v>
      </c>
      <c r="AX11" s="103">
        <v>3</v>
      </c>
      <c r="AY11" s="101">
        <v>25</v>
      </c>
      <c r="AZ11" s="101">
        <v>11</v>
      </c>
      <c r="BA11" s="101">
        <v>9</v>
      </c>
      <c r="BB11" s="101">
        <v>6</v>
      </c>
      <c r="BC11" s="103">
        <v>9</v>
      </c>
      <c r="BD11" s="103">
        <v>2</v>
      </c>
      <c r="BE11" s="110">
        <v>48</v>
      </c>
      <c r="BF11" s="110">
        <v>22</v>
      </c>
      <c r="BG11" s="111">
        <v>1091.57</v>
      </c>
      <c r="BH11" s="111">
        <v>213.1</v>
      </c>
      <c r="BI11" s="111">
        <v>14.7</v>
      </c>
      <c r="BJ11" s="111">
        <v>52</v>
      </c>
      <c r="BK11" s="111">
        <v>2.2000000000000002</v>
      </c>
      <c r="BL11" s="111">
        <v>0</v>
      </c>
    </row>
    <row r="12" spans="1:64" x14ac:dyDescent="0.25">
      <c r="A12" s="92" t="s">
        <v>4</v>
      </c>
      <c r="B12" s="92">
        <v>2019</v>
      </c>
      <c r="C12" s="93">
        <v>35143</v>
      </c>
      <c r="D12" s="94">
        <v>21017</v>
      </c>
      <c r="E12" s="95">
        <f>'Data 2022'!D7</f>
        <v>42.4</v>
      </c>
      <c r="F12" s="95">
        <f>'Data 2022'!E7</f>
        <v>10.5</v>
      </c>
      <c r="G12" s="95" t="e">
        <f>'Data 2022'!#REF!</f>
        <v>#REF!</v>
      </c>
      <c r="H12" s="95">
        <f>'Data 2022'!F7</f>
        <v>2.4</v>
      </c>
      <c r="I12" s="95">
        <f>'Data 2022'!G7</f>
        <v>2.6</v>
      </c>
      <c r="J12" s="95">
        <f>'Data 2022'!H7</f>
        <v>0.2</v>
      </c>
      <c r="K12" s="95">
        <f>'Data 2022'!I7</f>
        <v>5.5</v>
      </c>
      <c r="L12" s="95">
        <f>'Data 2022'!J7</f>
        <v>9.4</v>
      </c>
      <c r="M12" s="95">
        <f>'Data 2022'!K7</f>
        <v>1.5</v>
      </c>
      <c r="N12" s="95">
        <f>'Data 2022'!L7</f>
        <v>48.8</v>
      </c>
      <c r="O12" s="95">
        <f>'Data 2022'!M7</f>
        <v>36.9</v>
      </c>
      <c r="P12" s="95">
        <f>'Data 2022'!N7</f>
        <v>4.9000000000000004</v>
      </c>
      <c r="Q12" s="95">
        <f>'Data 2022'!O7</f>
        <v>149.19999999999999</v>
      </c>
      <c r="R12" s="95">
        <f>'Data 2022'!P7</f>
        <v>8.4</v>
      </c>
      <c r="S12" s="95">
        <f>'Data 2022'!Q7</f>
        <v>0</v>
      </c>
      <c r="T12" s="95">
        <f>'Data 2022'!R7</f>
        <v>0</v>
      </c>
      <c r="U12" s="95">
        <f>'Data 2022'!S7</f>
        <v>0</v>
      </c>
      <c r="V12" s="95">
        <f>'Data 2022'!T7</f>
        <v>0</v>
      </c>
      <c r="W12" s="95">
        <f>'Data 2022'!U7</f>
        <v>15</v>
      </c>
      <c r="X12" s="95">
        <f>'Data 2022'!V7</f>
        <v>10.7</v>
      </c>
      <c r="Y12" s="95">
        <f>'Data 2022'!W7</f>
        <v>5.4</v>
      </c>
      <c r="Z12" s="95">
        <f>'Data 2022'!X7</f>
        <v>85</v>
      </c>
      <c r="AA12" s="95">
        <f>'Data 2022'!Y7</f>
        <v>112</v>
      </c>
      <c r="AB12" s="95">
        <f>'Data 2022'!Z7</f>
        <v>21.7</v>
      </c>
      <c r="AC12" s="95">
        <f>'Data 2022'!AA7</f>
        <v>45.3</v>
      </c>
      <c r="AD12" s="95">
        <f>'Data 2022'!AB7</f>
        <v>40.4</v>
      </c>
      <c r="AE12" s="95">
        <f>'Data 2022'!AC7</f>
        <v>4</v>
      </c>
      <c r="AF12" s="95">
        <f>'Data 2022'!AD7</f>
        <v>76</v>
      </c>
      <c r="AG12" s="95">
        <f>'Data 2022'!AE7</f>
        <v>1.7</v>
      </c>
      <c r="AH12" s="95">
        <f>'Data 2022'!AF7</f>
        <v>0</v>
      </c>
      <c r="AI12" s="95">
        <f>'Data 2022'!AG7</f>
        <v>33.700000000000003</v>
      </c>
      <c r="AJ12" s="95">
        <f>'Data 2022'!AH7</f>
        <v>5.4</v>
      </c>
      <c r="AK12" s="95">
        <f>'Data 2022'!AI7</f>
        <v>0</v>
      </c>
      <c r="AL12" s="95">
        <f>'Data 2022'!AJ7</f>
        <v>94.4</v>
      </c>
      <c r="AM12" s="95">
        <f>'Data 2022'!AK7</f>
        <v>26.9</v>
      </c>
      <c r="AN12" s="95">
        <f>'Data 2022'!AL7</f>
        <v>0.7</v>
      </c>
      <c r="AO12" s="95">
        <f>'Data 2022'!AM7</f>
        <v>0.5</v>
      </c>
      <c r="AP12" s="95">
        <f>'Data 2022'!AN7</f>
        <v>0.1</v>
      </c>
      <c r="AQ12" s="95" t="e">
        <f>'Data 2022'!#REF!</f>
        <v>#REF!</v>
      </c>
      <c r="AR12" s="95">
        <f>'Data 2022'!AO7</f>
        <v>57.2</v>
      </c>
      <c r="AS12" s="95">
        <f>'Data 2022'!AP7</f>
        <v>4.0999999999999996</v>
      </c>
      <c r="AT12" s="95" t="e">
        <f>'Data 2022'!#REF!</f>
        <v>#REF!</v>
      </c>
      <c r="AU12" s="95">
        <f>'Data 2022'!AQ7</f>
        <v>0</v>
      </c>
      <c r="AV12" s="95">
        <f>'Data 2022'!AR7</f>
        <v>1</v>
      </c>
      <c r="AW12" s="95">
        <f>'Data 2022'!AS7</f>
        <v>3</v>
      </c>
      <c r="AX12" s="95">
        <f>'Data 2022'!AT7</f>
        <v>1</v>
      </c>
      <c r="AY12" s="95">
        <f>'Data 2022'!AU7</f>
        <v>15</v>
      </c>
      <c r="AZ12" s="95">
        <f>'Data 2022'!AV7</f>
        <v>2</v>
      </c>
      <c r="BA12" s="95">
        <f>'Data 2022'!AW7</f>
        <v>13</v>
      </c>
      <c r="BB12" s="95">
        <f>'Data 2022'!AX7</f>
        <v>1</v>
      </c>
      <c r="BC12" s="95">
        <f>'Data 2022'!AY7</f>
        <v>39</v>
      </c>
      <c r="BD12" s="95">
        <f>'Data 2022'!AZ7</f>
        <v>8</v>
      </c>
      <c r="BE12" s="108">
        <f t="shared" si="2"/>
        <v>70</v>
      </c>
      <c r="BF12" s="108">
        <f t="shared" si="2"/>
        <v>13</v>
      </c>
      <c r="BG12" s="109">
        <f t="shared" si="0"/>
        <v>655.4</v>
      </c>
      <c r="BH12" s="109">
        <f t="shared" si="0"/>
        <v>269.10000000000002</v>
      </c>
      <c r="BI12" s="109" t="e">
        <f t="shared" si="0"/>
        <v>#REF!</v>
      </c>
      <c r="BJ12" s="109">
        <f t="shared" si="3"/>
        <v>57.7</v>
      </c>
      <c r="BK12" s="109">
        <f t="shared" si="1"/>
        <v>4.1999999999999993</v>
      </c>
      <c r="BL12" s="109" t="e">
        <f t="shared" si="1"/>
        <v>#REF!</v>
      </c>
    </row>
    <row r="13" spans="1:64" x14ac:dyDescent="0.25">
      <c r="A13" s="98" t="s">
        <v>4</v>
      </c>
      <c r="B13" s="98">
        <v>2018</v>
      </c>
      <c r="C13" s="99">
        <v>35538</v>
      </c>
      <c r="D13" s="100">
        <v>21365</v>
      </c>
      <c r="E13" s="101">
        <v>39.5</v>
      </c>
      <c r="F13" s="102">
        <v>11.8</v>
      </c>
      <c r="G13" s="101">
        <v>0</v>
      </c>
      <c r="H13" s="101">
        <v>2.7</v>
      </c>
      <c r="I13" s="102">
        <v>2.2000000000000002</v>
      </c>
      <c r="J13" s="101">
        <v>0</v>
      </c>
      <c r="K13" s="101">
        <v>8</v>
      </c>
      <c r="L13" s="102">
        <v>13.2</v>
      </c>
      <c r="M13" s="101">
        <v>2.7</v>
      </c>
      <c r="N13" s="101">
        <v>52.2</v>
      </c>
      <c r="O13" s="102">
        <v>27.2</v>
      </c>
      <c r="P13" s="101">
        <v>1</v>
      </c>
      <c r="Q13" s="101">
        <v>170.6</v>
      </c>
      <c r="R13" s="102">
        <v>9.8000000000000007</v>
      </c>
      <c r="S13" s="101">
        <v>0</v>
      </c>
      <c r="T13" s="101">
        <v>0</v>
      </c>
      <c r="U13" s="101">
        <v>0</v>
      </c>
      <c r="V13" s="101">
        <v>0</v>
      </c>
      <c r="W13" s="101">
        <v>10.199999999999999</v>
      </c>
      <c r="X13" s="101">
        <v>3.3</v>
      </c>
      <c r="Y13" s="101">
        <v>3.3</v>
      </c>
      <c r="Z13" s="101">
        <v>76.8</v>
      </c>
      <c r="AA13" s="102">
        <v>74.400000000000006</v>
      </c>
      <c r="AB13" s="101">
        <v>6.2</v>
      </c>
      <c r="AC13" s="101">
        <v>41.9</v>
      </c>
      <c r="AD13" s="102">
        <v>30.5</v>
      </c>
      <c r="AE13" s="101">
        <v>2.9</v>
      </c>
      <c r="AF13" s="101">
        <v>84</v>
      </c>
      <c r="AG13" s="102">
        <v>2.2999999999999998</v>
      </c>
      <c r="AH13" s="101">
        <v>0</v>
      </c>
      <c r="AI13" s="101">
        <v>46.6</v>
      </c>
      <c r="AJ13" s="102">
        <v>6.4</v>
      </c>
      <c r="AK13" s="101">
        <v>0</v>
      </c>
      <c r="AL13" s="101">
        <v>115.6</v>
      </c>
      <c r="AM13" s="102">
        <v>25.5</v>
      </c>
      <c r="AN13" s="101">
        <v>0.2</v>
      </c>
      <c r="AO13" s="101">
        <v>1</v>
      </c>
      <c r="AP13" s="102">
        <v>0.1</v>
      </c>
      <c r="AQ13" s="101">
        <v>0</v>
      </c>
      <c r="AR13" s="101">
        <v>56</v>
      </c>
      <c r="AS13" s="102">
        <v>2.8</v>
      </c>
      <c r="AT13" s="101">
        <v>0</v>
      </c>
      <c r="AU13" s="101">
        <v>2</v>
      </c>
      <c r="AV13" s="101">
        <v>1</v>
      </c>
      <c r="AW13" s="103">
        <v>1</v>
      </c>
      <c r="AX13" s="103">
        <v>7</v>
      </c>
      <c r="AY13" s="101">
        <v>5</v>
      </c>
      <c r="AZ13" s="101">
        <v>1</v>
      </c>
      <c r="BA13" s="101">
        <v>8</v>
      </c>
      <c r="BB13" s="101">
        <v>4</v>
      </c>
      <c r="BC13" s="103">
        <v>30</v>
      </c>
      <c r="BD13" s="103">
        <v>7</v>
      </c>
      <c r="BE13" s="110">
        <v>46</v>
      </c>
      <c r="BF13" s="110">
        <v>20</v>
      </c>
      <c r="BG13" s="111">
        <v>705.1</v>
      </c>
      <c r="BH13" s="111">
        <v>209.50000000000003</v>
      </c>
      <c r="BI13" s="111">
        <v>16.299999999999997</v>
      </c>
      <c r="BJ13" s="111">
        <v>57</v>
      </c>
      <c r="BK13" s="111">
        <v>2.9</v>
      </c>
      <c r="BL13" s="111">
        <v>0</v>
      </c>
    </row>
    <row r="14" spans="1:64" x14ac:dyDescent="0.25">
      <c r="A14" s="92" t="s">
        <v>5</v>
      </c>
      <c r="B14" s="92">
        <v>2019</v>
      </c>
      <c r="C14" s="93">
        <v>14475</v>
      </c>
      <c r="D14" s="94">
        <v>7699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108"/>
      <c r="BF14" s="108"/>
      <c r="BG14" s="109"/>
      <c r="BH14" s="109"/>
      <c r="BI14" s="109"/>
      <c r="BJ14" s="109"/>
      <c r="BK14" s="109"/>
      <c r="BL14" s="109"/>
    </row>
    <row r="15" spans="1:64" x14ac:dyDescent="0.25">
      <c r="A15" s="98" t="s">
        <v>5</v>
      </c>
      <c r="B15" s="98">
        <v>2018</v>
      </c>
      <c r="C15" s="99">
        <v>14272</v>
      </c>
      <c r="D15" s="100">
        <v>7589</v>
      </c>
      <c r="E15" s="101">
        <v>13</v>
      </c>
      <c r="F15" s="102">
        <v>2.6</v>
      </c>
      <c r="G15" s="101">
        <v>0</v>
      </c>
      <c r="H15" s="101">
        <v>2</v>
      </c>
      <c r="I15" s="102">
        <v>0.9</v>
      </c>
      <c r="J15" s="101">
        <v>0</v>
      </c>
      <c r="K15" s="101">
        <v>2</v>
      </c>
      <c r="L15" s="102">
        <v>2.2999999999999998</v>
      </c>
      <c r="M15" s="101">
        <v>0</v>
      </c>
      <c r="N15" s="102">
        <v>12</v>
      </c>
      <c r="O15" s="102">
        <v>7.9</v>
      </c>
      <c r="P15" s="101">
        <v>0</v>
      </c>
      <c r="Q15" s="101">
        <v>7</v>
      </c>
      <c r="R15" s="102">
        <v>1.7</v>
      </c>
      <c r="S15" s="101">
        <v>0</v>
      </c>
      <c r="T15" s="101">
        <v>0</v>
      </c>
      <c r="U15" s="101">
        <v>0</v>
      </c>
      <c r="V15" s="101">
        <v>0</v>
      </c>
      <c r="W15" s="101">
        <v>3</v>
      </c>
      <c r="X15" s="101">
        <v>0.82499999999999996</v>
      </c>
      <c r="Y15" s="101">
        <v>0.82499999999999996</v>
      </c>
      <c r="Z15" s="101">
        <v>9</v>
      </c>
      <c r="AA15" s="102">
        <v>8.4</v>
      </c>
      <c r="AB15" s="101">
        <v>0.7</v>
      </c>
      <c r="AC15" s="101">
        <v>18</v>
      </c>
      <c r="AD15" s="102">
        <v>14.4</v>
      </c>
      <c r="AE15" s="101">
        <v>0.6</v>
      </c>
      <c r="AF15" s="101">
        <v>11</v>
      </c>
      <c r="AG15" s="102">
        <v>0.5</v>
      </c>
      <c r="AH15" s="101">
        <v>0</v>
      </c>
      <c r="AI15" s="101">
        <v>10</v>
      </c>
      <c r="AJ15" s="102">
        <v>1.6</v>
      </c>
      <c r="AK15" s="101">
        <v>0</v>
      </c>
      <c r="AL15" s="101">
        <v>25</v>
      </c>
      <c r="AM15" s="102">
        <v>6.7</v>
      </c>
      <c r="AN15" s="101">
        <v>0.3</v>
      </c>
      <c r="AO15" s="101">
        <v>0</v>
      </c>
      <c r="AP15" s="102">
        <v>0</v>
      </c>
      <c r="AQ15" s="101">
        <v>0</v>
      </c>
      <c r="AR15" s="101">
        <v>17</v>
      </c>
      <c r="AS15" s="102">
        <v>1.1000000000000001</v>
      </c>
      <c r="AT15" s="101">
        <v>0</v>
      </c>
      <c r="AU15" s="101">
        <v>0</v>
      </c>
      <c r="AV15" s="101">
        <v>0</v>
      </c>
      <c r="AW15" s="103">
        <v>0</v>
      </c>
      <c r="AX15" s="103">
        <v>0</v>
      </c>
      <c r="AY15" s="101">
        <v>0</v>
      </c>
      <c r="AZ15" s="101">
        <v>0</v>
      </c>
      <c r="BA15" s="101">
        <v>7</v>
      </c>
      <c r="BB15" s="101">
        <v>1</v>
      </c>
      <c r="BC15" s="103">
        <v>5</v>
      </c>
      <c r="BD15" s="103">
        <v>1</v>
      </c>
      <c r="BE15" s="110">
        <v>12</v>
      </c>
      <c r="BF15" s="110">
        <v>2</v>
      </c>
      <c r="BG15" s="111">
        <v>129</v>
      </c>
      <c r="BH15" s="111">
        <v>48.925000000000004</v>
      </c>
      <c r="BI15" s="111">
        <v>2.4249999999999998</v>
      </c>
      <c r="BJ15" s="111">
        <v>17</v>
      </c>
      <c r="BK15" s="111">
        <v>1.1000000000000001</v>
      </c>
      <c r="BL15" s="111">
        <v>0</v>
      </c>
    </row>
    <row r="16" spans="1:64" s="69" customFormat="1" x14ac:dyDescent="0.25">
      <c r="A16" s="92" t="s">
        <v>6</v>
      </c>
      <c r="B16" s="92">
        <v>2019</v>
      </c>
      <c r="C16" s="93">
        <v>43446</v>
      </c>
      <c r="D16" s="94">
        <v>24972</v>
      </c>
      <c r="E16" s="95" t="e">
        <f>'Data 2022'!#REF!</f>
        <v>#REF!</v>
      </c>
      <c r="F16" s="95" t="e">
        <f>'Data 2022'!#REF!</f>
        <v>#REF!</v>
      </c>
      <c r="G16" s="95" t="e">
        <f>'Data 2022'!#REF!</f>
        <v>#REF!</v>
      </c>
      <c r="H16" s="95" t="e">
        <f>'Data 2022'!#REF!</f>
        <v>#REF!</v>
      </c>
      <c r="I16" s="95" t="e">
        <f>'Data 2022'!#REF!</f>
        <v>#REF!</v>
      </c>
      <c r="J16" s="95" t="e">
        <f>'Data 2022'!#REF!</f>
        <v>#REF!</v>
      </c>
      <c r="K16" s="95" t="e">
        <f>'Data 2022'!#REF!</f>
        <v>#REF!</v>
      </c>
      <c r="L16" s="95" t="e">
        <f>'Data 2022'!#REF!</f>
        <v>#REF!</v>
      </c>
      <c r="M16" s="95" t="e">
        <f>'Data 2022'!#REF!</f>
        <v>#REF!</v>
      </c>
      <c r="N16" s="95" t="e">
        <f>'Data 2022'!#REF!</f>
        <v>#REF!</v>
      </c>
      <c r="O16" s="95" t="e">
        <f>'Data 2022'!#REF!</f>
        <v>#REF!</v>
      </c>
      <c r="P16" s="95" t="e">
        <f>'Data 2022'!#REF!</f>
        <v>#REF!</v>
      </c>
      <c r="Q16" s="95" t="e">
        <f>'Data 2022'!#REF!</f>
        <v>#REF!</v>
      </c>
      <c r="R16" s="95" t="e">
        <f>'Data 2022'!#REF!</f>
        <v>#REF!</v>
      </c>
      <c r="S16" s="95" t="e">
        <f>'Data 2022'!#REF!</f>
        <v>#REF!</v>
      </c>
      <c r="T16" s="95" t="e">
        <f>'Data 2022'!#REF!</f>
        <v>#REF!</v>
      </c>
      <c r="U16" s="95" t="e">
        <f>'Data 2022'!#REF!</f>
        <v>#REF!</v>
      </c>
      <c r="V16" s="95" t="e">
        <f>'Data 2022'!#REF!</f>
        <v>#REF!</v>
      </c>
      <c r="W16" s="95" t="e">
        <f>'Data 2022'!#REF!</f>
        <v>#REF!</v>
      </c>
      <c r="X16" s="95" t="e">
        <f>'Data 2022'!#REF!</f>
        <v>#REF!</v>
      </c>
      <c r="Y16" s="95" t="e">
        <f>'Data 2022'!#REF!</f>
        <v>#REF!</v>
      </c>
      <c r="Z16" s="95" t="e">
        <f>'Data 2022'!#REF!</f>
        <v>#REF!</v>
      </c>
      <c r="AA16" s="95" t="e">
        <f>'Data 2022'!#REF!</f>
        <v>#REF!</v>
      </c>
      <c r="AB16" s="95" t="e">
        <f>'Data 2022'!#REF!</f>
        <v>#REF!</v>
      </c>
      <c r="AC16" s="95" t="e">
        <f>'Data 2022'!#REF!</f>
        <v>#REF!</v>
      </c>
      <c r="AD16" s="95" t="e">
        <f>'Data 2022'!#REF!</f>
        <v>#REF!</v>
      </c>
      <c r="AE16" s="95" t="e">
        <f>'Data 2022'!#REF!</f>
        <v>#REF!</v>
      </c>
      <c r="AF16" s="95" t="e">
        <f>'Data 2022'!#REF!</f>
        <v>#REF!</v>
      </c>
      <c r="AG16" s="95" t="e">
        <f>'Data 2022'!#REF!</f>
        <v>#REF!</v>
      </c>
      <c r="AH16" s="95" t="e">
        <f>'Data 2022'!#REF!</f>
        <v>#REF!</v>
      </c>
      <c r="AI16" s="95" t="e">
        <f>'Data 2022'!#REF!</f>
        <v>#REF!</v>
      </c>
      <c r="AJ16" s="95" t="e">
        <f>'Data 2022'!#REF!</f>
        <v>#REF!</v>
      </c>
      <c r="AK16" s="95" t="e">
        <f>'Data 2022'!#REF!</f>
        <v>#REF!</v>
      </c>
      <c r="AL16" s="95" t="e">
        <f>'Data 2022'!#REF!</f>
        <v>#REF!</v>
      </c>
      <c r="AM16" s="95" t="e">
        <f>'Data 2022'!#REF!</f>
        <v>#REF!</v>
      </c>
      <c r="AN16" s="95" t="e">
        <f>'Data 2022'!#REF!</f>
        <v>#REF!</v>
      </c>
      <c r="AO16" s="95" t="e">
        <f>'Data 2022'!#REF!</f>
        <v>#REF!</v>
      </c>
      <c r="AP16" s="95" t="e">
        <f>'Data 2022'!#REF!</f>
        <v>#REF!</v>
      </c>
      <c r="AQ16" s="95" t="e">
        <f>'Data 2022'!#REF!</f>
        <v>#REF!</v>
      </c>
      <c r="AR16" s="95" t="e">
        <f>'Data 2022'!#REF!</f>
        <v>#REF!</v>
      </c>
      <c r="AS16" s="95" t="e">
        <f>'Data 2022'!#REF!</f>
        <v>#REF!</v>
      </c>
      <c r="AT16" s="95" t="e">
        <f>'Data 2022'!#REF!</f>
        <v>#REF!</v>
      </c>
      <c r="AU16" s="95" t="e">
        <f>'Data 2022'!#REF!</f>
        <v>#REF!</v>
      </c>
      <c r="AV16" s="95" t="e">
        <f>'Data 2022'!#REF!</f>
        <v>#REF!</v>
      </c>
      <c r="AW16" s="95" t="e">
        <f>'Data 2022'!#REF!</f>
        <v>#REF!</v>
      </c>
      <c r="AX16" s="95" t="e">
        <f>'Data 2022'!#REF!</f>
        <v>#REF!</v>
      </c>
      <c r="AY16" s="95" t="e">
        <f>'Data 2022'!#REF!</f>
        <v>#REF!</v>
      </c>
      <c r="AZ16" s="95" t="e">
        <f>'Data 2022'!#REF!</f>
        <v>#REF!</v>
      </c>
      <c r="BA16" s="95" t="e">
        <f>'Data 2022'!#REF!</f>
        <v>#REF!</v>
      </c>
      <c r="BB16" s="95" t="e">
        <f>'Data 2022'!#REF!</f>
        <v>#REF!</v>
      </c>
      <c r="BC16" s="95" t="e">
        <f>'Data 2022'!#REF!</f>
        <v>#REF!</v>
      </c>
      <c r="BD16" s="95" t="e">
        <f>'Data 2022'!#REF!</f>
        <v>#REF!</v>
      </c>
      <c r="BE16" s="108" t="e">
        <f t="shared" si="2"/>
        <v>#REF!</v>
      </c>
      <c r="BF16" s="108" t="e">
        <f t="shared" si="2"/>
        <v>#REF!</v>
      </c>
      <c r="BG16" s="109" t="e">
        <f t="shared" si="0"/>
        <v>#REF!</v>
      </c>
      <c r="BH16" s="109" t="e">
        <f t="shared" si="0"/>
        <v>#REF!</v>
      </c>
      <c r="BI16" s="109" t="e">
        <f t="shared" si="0"/>
        <v>#REF!</v>
      </c>
      <c r="BJ16" s="109" t="e">
        <f t="shared" si="3"/>
        <v>#REF!</v>
      </c>
      <c r="BK16" s="109" t="e">
        <f t="shared" si="1"/>
        <v>#REF!</v>
      </c>
      <c r="BL16" s="109" t="e">
        <f t="shared" si="1"/>
        <v>#REF!</v>
      </c>
    </row>
    <row r="17" spans="1:64" s="69" customFormat="1" x14ac:dyDescent="0.25">
      <c r="A17" s="98" t="s">
        <v>6</v>
      </c>
      <c r="B17" s="98">
        <v>2018</v>
      </c>
      <c r="C17" s="99">
        <v>43000</v>
      </c>
      <c r="D17" s="100">
        <v>24681</v>
      </c>
      <c r="E17" s="101">
        <v>31.8</v>
      </c>
      <c r="F17" s="102">
        <v>9.5</v>
      </c>
      <c r="G17" s="101">
        <v>0</v>
      </c>
      <c r="H17" s="101">
        <v>2.2000000000000002</v>
      </c>
      <c r="I17" s="102">
        <v>1.8</v>
      </c>
      <c r="J17" s="101">
        <v>0</v>
      </c>
      <c r="K17" s="101">
        <v>13.5</v>
      </c>
      <c r="L17" s="102">
        <v>15</v>
      </c>
      <c r="M17" s="101">
        <v>2.6</v>
      </c>
      <c r="N17" s="102">
        <v>83.5</v>
      </c>
      <c r="O17" s="102">
        <v>74.2</v>
      </c>
      <c r="P17" s="101">
        <v>0</v>
      </c>
      <c r="Q17" s="101">
        <v>218.2</v>
      </c>
      <c r="R17" s="102">
        <v>17</v>
      </c>
      <c r="S17" s="101">
        <v>0</v>
      </c>
      <c r="T17" s="101">
        <v>0</v>
      </c>
      <c r="U17" s="101">
        <v>0</v>
      </c>
      <c r="V17" s="101">
        <v>0</v>
      </c>
      <c r="W17" s="101">
        <v>4.5999999999999996</v>
      </c>
      <c r="X17" s="101">
        <v>1.1000000000000001</v>
      </c>
      <c r="Y17" s="101">
        <v>1.2</v>
      </c>
      <c r="Z17" s="101">
        <v>31</v>
      </c>
      <c r="AA17" s="102">
        <v>22.6</v>
      </c>
      <c r="AB17" s="101">
        <v>8.6999999999999993</v>
      </c>
      <c r="AC17" s="101">
        <v>56</v>
      </c>
      <c r="AD17" s="102">
        <v>37.799999999999997</v>
      </c>
      <c r="AE17" s="101">
        <v>0.9</v>
      </c>
      <c r="AF17" s="101">
        <v>72.8</v>
      </c>
      <c r="AG17" s="102">
        <v>1.5</v>
      </c>
      <c r="AH17" s="101">
        <v>0</v>
      </c>
      <c r="AI17" s="101">
        <v>51.7</v>
      </c>
      <c r="AJ17" s="102">
        <v>9.1999999999999993</v>
      </c>
      <c r="AK17" s="101">
        <v>0</v>
      </c>
      <c r="AL17" s="101">
        <v>125.6</v>
      </c>
      <c r="AM17" s="102">
        <v>22</v>
      </c>
      <c r="AN17" s="101">
        <v>0</v>
      </c>
      <c r="AO17" s="101">
        <v>0</v>
      </c>
      <c r="AP17" s="102">
        <v>0</v>
      </c>
      <c r="AQ17" s="101">
        <v>0</v>
      </c>
      <c r="AR17" s="101">
        <v>0</v>
      </c>
      <c r="AS17" s="102">
        <v>0</v>
      </c>
      <c r="AT17" s="101">
        <v>0</v>
      </c>
      <c r="AU17" s="101">
        <v>3</v>
      </c>
      <c r="AV17" s="101">
        <v>1</v>
      </c>
      <c r="AW17" s="103">
        <v>8</v>
      </c>
      <c r="AX17" s="103">
        <v>3</v>
      </c>
      <c r="AY17" s="101">
        <v>27</v>
      </c>
      <c r="AZ17" s="101">
        <v>9</v>
      </c>
      <c r="BA17" s="101">
        <v>11</v>
      </c>
      <c r="BB17" s="101">
        <v>1</v>
      </c>
      <c r="BC17" s="103">
        <v>18</v>
      </c>
      <c r="BD17" s="103">
        <v>3</v>
      </c>
      <c r="BE17" s="110">
        <v>67</v>
      </c>
      <c r="BF17" s="110">
        <v>17</v>
      </c>
      <c r="BG17" s="111">
        <v>690.90000000000009</v>
      </c>
      <c r="BH17" s="111">
        <v>211.7</v>
      </c>
      <c r="BI17" s="111">
        <v>13.4</v>
      </c>
      <c r="BJ17" s="111">
        <v>0</v>
      </c>
      <c r="BK17" s="111">
        <v>0</v>
      </c>
      <c r="BL17" s="111">
        <v>0</v>
      </c>
    </row>
    <row r="18" spans="1:64" s="16" customFormat="1" x14ac:dyDescent="0.25">
      <c r="A18" s="92" t="s">
        <v>9</v>
      </c>
      <c r="B18" s="92">
        <v>2019</v>
      </c>
      <c r="C18" s="93">
        <v>40821</v>
      </c>
      <c r="D18" s="94">
        <v>22633</v>
      </c>
      <c r="E18" s="95">
        <f>'Data 2022'!D9</f>
        <v>44.8</v>
      </c>
      <c r="F18" s="95">
        <f>'Data 2022'!E9</f>
        <v>12.903</v>
      </c>
      <c r="G18" s="95" t="e">
        <f>'Data 2022'!#REF!</f>
        <v>#REF!</v>
      </c>
      <c r="H18" s="95">
        <f>'Data 2022'!F9</f>
        <v>6.5</v>
      </c>
      <c r="I18" s="95">
        <f>'Data 2022'!G9</f>
        <v>3.5539999999999998</v>
      </c>
      <c r="J18" s="95">
        <f>'Data 2022'!H9</f>
        <v>0</v>
      </c>
      <c r="K18" s="95">
        <f>'Data 2022'!I9</f>
        <v>15.9</v>
      </c>
      <c r="L18" s="95">
        <f>'Data 2022'!J9</f>
        <v>18.478999999999999</v>
      </c>
      <c r="M18" s="95">
        <f>'Data 2022'!K9</f>
        <v>3.431</v>
      </c>
      <c r="N18" s="95">
        <f>'Data 2022'!L9</f>
        <v>86.9</v>
      </c>
      <c r="O18" s="95">
        <f>'Data 2022'!M9</f>
        <v>89.950999999999993</v>
      </c>
      <c r="P18" s="95">
        <f>'Data 2022'!N9</f>
        <v>9.2720000000000002</v>
      </c>
      <c r="Q18" s="95">
        <f>'Data 2022'!O9</f>
        <v>35</v>
      </c>
      <c r="R18" s="95">
        <f>'Data 2022'!P9</f>
        <v>11.359</v>
      </c>
      <c r="S18" s="95">
        <f>'Data 2022'!Q9</f>
        <v>1.6619999999999999</v>
      </c>
      <c r="T18" s="95">
        <f>'Data 2022'!R9</f>
        <v>0</v>
      </c>
      <c r="U18" s="95">
        <f>'Data 2022'!S9</f>
        <v>0</v>
      </c>
      <c r="V18" s="95">
        <f>'Data 2022'!T9</f>
        <v>0</v>
      </c>
      <c r="W18" s="95">
        <f>'Data 2022'!U9</f>
        <v>8.5</v>
      </c>
      <c r="X18" s="95">
        <f>'Data 2022'!V9</f>
        <v>7.899</v>
      </c>
      <c r="Y18" s="95">
        <f>'Data 2022'!W9</f>
        <v>4.0460000000000003</v>
      </c>
      <c r="Z18" s="95">
        <f>'Data 2022'!X9</f>
        <v>30.8</v>
      </c>
      <c r="AA18" s="95">
        <f>'Data 2022'!Y9</f>
        <v>41.07</v>
      </c>
      <c r="AB18" s="95">
        <f>'Data 2022'!Z9</f>
        <v>7.9160000000000004</v>
      </c>
      <c r="AC18" s="95">
        <f>'Data 2022'!AA9</f>
        <v>49.8</v>
      </c>
      <c r="AD18" s="95">
        <f>'Data 2022'!AB9</f>
        <v>40.408999999999999</v>
      </c>
      <c r="AE18" s="95">
        <f>'Data 2022'!AC9</f>
        <v>2.14</v>
      </c>
      <c r="AF18" s="95">
        <f>'Data 2022'!AD9</f>
        <v>56.1</v>
      </c>
      <c r="AG18" s="95">
        <f>'Data 2022'!AE9</f>
        <v>2.1859999999999999</v>
      </c>
      <c r="AH18" s="95">
        <f>'Data 2022'!AF9</f>
        <v>0.11700000000000001</v>
      </c>
      <c r="AI18" s="95">
        <f>'Data 2022'!AG9</f>
        <v>52.3</v>
      </c>
      <c r="AJ18" s="95">
        <f>'Data 2022'!AH9</f>
        <v>9.282</v>
      </c>
      <c r="AK18" s="95">
        <f>'Data 2022'!AI9</f>
        <v>0.26500000000000001</v>
      </c>
      <c r="AL18" s="95">
        <f>'Data 2022'!AJ9</f>
        <v>100.9</v>
      </c>
      <c r="AM18" s="95">
        <f>'Data 2022'!AK9</f>
        <v>24.741</v>
      </c>
      <c r="AN18" s="95">
        <f>'Data 2022'!AL9</f>
        <v>2.4710000000000001</v>
      </c>
      <c r="AO18" s="95">
        <f>'Data 2022'!AM9</f>
        <v>24.3</v>
      </c>
      <c r="AP18" s="95">
        <f>'Data 2022'!AN9</f>
        <v>1.38</v>
      </c>
      <c r="AQ18" s="95" t="e">
        <f>'Data 2022'!#REF!</f>
        <v>#REF!</v>
      </c>
      <c r="AR18" s="95">
        <f>'Data 2022'!AO9</f>
        <v>41.1</v>
      </c>
      <c r="AS18" s="95">
        <f>'Data 2022'!AP9</f>
        <v>3.258</v>
      </c>
      <c r="AT18" s="95" t="e">
        <f>'Data 2022'!#REF!</f>
        <v>#REF!</v>
      </c>
      <c r="AU18" s="95">
        <f>'Data 2022'!AQ9</f>
        <v>0</v>
      </c>
      <c r="AV18" s="95">
        <f>'Data 2022'!AR9</f>
        <v>0</v>
      </c>
      <c r="AW18" s="95">
        <f>'Data 2022'!AS9</f>
        <v>3</v>
      </c>
      <c r="AX18" s="95">
        <f>'Data 2022'!AT9</f>
        <v>3</v>
      </c>
      <c r="AY18" s="95">
        <f>'Data 2022'!AU9</f>
        <v>29</v>
      </c>
      <c r="AZ18" s="95">
        <f>'Data 2022'!AV9</f>
        <v>7</v>
      </c>
      <c r="BA18" s="95">
        <f>'Data 2022'!AW9</f>
        <v>28</v>
      </c>
      <c r="BB18" s="95">
        <f>'Data 2022'!AX9</f>
        <v>5</v>
      </c>
      <c r="BC18" s="95">
        <f>'Data 2022'!AY9</f>
        <v>15</v>
      </c>
      <c r="BD18" s="95">
        <f>'Data 2022'!AZ9</f>
        <v>6</v>
      </c>
      <c r="BE18" s="108">
        <f t="shared" si="2"/>
        <v>75</v>
      </c>
      <c r="BF18" s="108">
        <f t="shared" si="2"/>
        <v>21</v>
      </c>
      <c r="BG18" s="109">
        <f t="shared" si="0"/>
        <v>552.90000000000009</v>
      </c>
      <c r="BH18" s="109">
        <f t="shared" si="0"/>
        <v>266.471</v>
      </c>
      <c r="BI18" s="109" t="e">
        <f t="shared" si="0"/>
        <v>#REF!</v>
      </c>
      <c r="BJ18" s="109">
        <f t="shared" si="3"/>
        <v>65.400000000000006</v>
      </c>
      <c r="BK18" s="109">
        <f t="shared" si="1"/>
        <v>4.6379999999999999</v>
      </c>
      <c r="BL18" s="109" t="e">
        <f t="shared" si="1"/>
        <v>#REF!</v>
      </c>
    </row>
    <row r="19" spans="1:64" s="16" customFormat="1" x14ac:dyDescent="0.25">
      <c r="A19" s="98" t="s">
        <v>9</v>
      </c>
      <c r="B19" s="98">
        <v>2018</v>
      </c>
      <c r="C19" s="99">
        <v>40779</v>
      </c>
      <c r="D19" s="100">
        <v>22835</v>
      </c>
      <c r="E19" s="101">
        <v>31.013999999999999</v>
      </c>
      <c r="F19" s="102">
        <v>8.9</v>
      </c>
      <c r="G19" s="101">
        <v>0</v>
      </c>
      <c r="H19" s="101">
        <v>3</v>
      </c>
      <c r="I19" s="102">
        <v>2.87</v>
      </c>
      <c r="J19" s="101">
        <v>0.748</v>
      </c>
      <c r="K19" s="101">
        <v>10</v>
      </c>
      <c r="L19" s="102">
        <v>15.164239999999999</v>
      </c>
      <c r="M19" s="101">
        <v>2.35</v>
      </c>
      <c r="N19" s="101">
        <v>75.14</v>
      </c>
      <c r="O19" s="102">
        <v>50.56</v>
      </c>
      <c r="P19" s="101">
        <v>2.95</v>
      </c>
      <c r="Q19" s="101">
        <v>45</v>
      </c>
      <c r="R19" s="102">
        <v>7.3259999999999996</v>
      </c>
      <c r="S19" s="101">
        <v>0</v>
      </c>
      <c r="T19" s="101">
        <v>0</v>
      </c>
      <c r="U19" s="101">
        <v>0</v>
      </c>
      <c r="V19" s="101">
        <v>0</v>
      </c>
      <c r="W19" s="101">
        <v>16.16</v>
      </c>
      <c r="X19" s="101">
        <v>2.667071</v>
      </c>
      <c r="Y19" s="101">
        <v>3.191535</v>
      </c>
      <c r="Z19" s="101">
        <v>50.844000000000001</v>
      </c>
      <c r="AA19" s="102">
        <v>48.13</v>
      </c>
      <c r="AB19" s="101">
        <v>6.28</v>
      </c>
      <c r="AC19" s="101">
        <v>74.7</v>
      </c>
      <c r="AD19" s="102">
        <v>60.56</v>
      </c>
      <c r="AE19" s="101">
        <v>5.5</v>
      </c>
      <c r="AF19" s="101">
        <v>96.7</v>
      </c>
      <c r="AG19" s="102">
        <v>2.95</v>
      </c>
      <c r="AH19" s="101">
        <v>0</v>
      </c>
      <c r="AI19" s="101">
        <v>68.8</v>
      </c>
      <c r="AJ19" s="102">
        <v>8.7720000000000002</v>
      </c>
      <c r="AK19" s="101">
        <v>0</v>
      </c>
      <c r="AL19" s="101">
        <v>115</v>
      </c>
      <c r="AM19" s="102">
        <v>24.506</v>
      </c>
      <c r="AN19" s="101">
        <v>0</v>
      </c>
      <c r="AO19" s="101">
        <v>24</v>
      </c>
      <c r="AP19" s="102">
        <v>1.17</v>
      </c>
      <c r="AQ19" s="101">
        <v>0</v>
      </c>
      <c r="AR19" s="101">
        <v>50.375</v>
      </c>
      <c r="AS19" s="102">
        <v>3.661</v>
      </c>
      <c r="AT19" s="101">
        <v>0</v>
      </c>
      <c r="AU19" s="101">
        <v>3</v>
      </c>
      <c r="AV19" s="101">
        <v>2</v>
      </c>
      <c r="AW19" s="103">
        <v>9</v>
      </c>
      <c r="AX19" s="103">
        <v>5</v>
      </c>
      <c r="AY19" s="101">
        <v>23</v>
      </c>
      <c r="AZ19" s="101">
        <v>3</v>
      </c>
      <c r="BA19" s="101">
        <v>22</v>
      </c>
      <c r="BB19" s="101">
        <v>9</v>
      </c>
      <c r="BC19" s="103">
        <v>24</v>
      </c>
      <c r="BD19" s="103">
        <v>6</v>
      </c>
      <c r="BE19" s="110">
        <v>81</v>
      </c>
      <c r="BF19" s="110">
        <v>25</v>
      </c>
      <c r="BG19" s="111">
        <v>660.73299999999995</v>
      </c>
      <c r="BH19" s="111">
        <v>237.23631099999997</v>
      </c>
      <c r="BI19" s="111">
        <v>21.019535000000001</v>
      </c>
      <c r="BJ19" s="111">
        <v>74.375</v>
      </c>
      <c r="BK19" s="111">
        <v>4.8309999999999995</v>
      </c>
      <c r="BL19" s="111">
        <v>0</v>
      </c>
    </row>
    <row r="20" spans="1:64" x14ac:dyDescent="0.25">
      <c r="A20" s="92" t="s">
        <v>7</v>
      </c>
      <c r="B20" s="92">
        <v>2019</v>
      </c>
      <c r="C20" s="93">
        <v>104987</v>
      </c>
      <c r="D20" s="94">
        <v>68718</v>
      </c>
      <c r="E20" s="95">
        <f>'Data 2022'!D10</f>
        <v>44.956000000000003</v>
      </c>
      <c r="F20" s="95">
        <f>'Data 2022'!E10</f>
        <v>11.76754</v>
      </c>
      <c r="G20" s="95" t="e">
        <f>'Data 2022'!#REF!</f>
        <v>#REF!</v>
      </c>
      <c r="H20" s="95">
        <f>'Data 2022'!F10</f>
        <v>4.2519999999999998</v>
      </c>
      <c r="I20" s="95">
        <f>'Data 2022'!G10</f>
        <v>5.1388879999999997</v>
      </c>
      <c r="J20" s="95">
        <f>'Data 2022'!H10</f>
        <v>1.137532</v>
      </c>
      <c r="K20" s="95">
        <f>'Data 2022'!I10</f>
        <v>9</v>
      </c>
      <c r="L20" s="95">
        <f>'Data 2022'!J10</f>
        <v>17.465225</v>
      </c>
      <c r="M20" s="95">
        <f>'Data 2022'!K10</f>
        <v>3.5954700000000002</v>
      </c>
      <c r="N20" s="95">
        <f>'Data 2022'!L10</f>
        <v>72.619</v>
      </c>
      <c r="O20" s="95">
        <f>'Data 2022'!M10</f>
        <v>60.261032999999998</v>
      </c>
      <c r="P20" s="95">
        <f>'Data 2022'!N10</f>
        <v>7.9420390000000003</v>
      </c>
      <c r="Q20" s="95">
        <f>'Data 2022'!O10</f>
        <v>81.311999999999998</v>
      </c>
      <c r="R20" s="95">
        <f>'Data 2022'!P10</f>
        <v>13.216414</v>
      </c>
      <c r="S20" s="95">
        <f>'Data 2022'!Q10</f>
        <v>9.5312999999999995E-2</v>
      </c>
      <c r="T20" s="95">
        <f>'Data 2022'!R10</f>
        <v>0</v>
      </c>
      <c r="U20" s="95">
        <f>'Data 2022'!S10</f>
        <v>0</v>
      </c>
      <c r="V20" s="95">
        <f>'Data 2022'!T10</f>
        <v>0</v>
      </c>
      <c r="W20" s="95">
        <f>'Data 2022'!U10</f>
        <v>20.55</v>
      </c>
      <c r="X20" s="95">
        <f>'Data 2022'!V10</f>
        <v>12.163707</v>
      </c>
      <c r="Y20" s="95">
        <f>'Data 2022'!W10</f>
        <v>6.0818539999999999</v>
      </c>
      <c r="Z20" s="95">
        <f>'Data 2022'!X10</f>
        <v>54.258000000000003</v>
      </c>
      <c r="AA20" s="95">
        <f>'Data 2022'!Y10</f>
        <v>79.782453000000004</v>
      </c>
      <c r="AB20" s="95">
        <f>'Data 2022'!Z10</f>
        <v>20.295694999999998</v>
      </c>
      <c r="AC20" s="95">
        <f>'Data 2022'!AA10</f>
        <v>62.076000000000001</v>
      </c>
      <c r="AD20" s="95">
        <f>'Data 2022'!AB10</f>
        <v>54.947127999999999</v>
      </c>
      <c r="AE20" s="95">
        <f>'Data 2022'!AC10</f>
        <v>4.9138970000000004</v>
      </c>
      <c r="AF20" s="95">
        <f>'Data 2022'!AD10</f>
        <v>94.498000000000005</v>
      </c>
      <c r="AG20" s="95">
        <f>'Data 2022'!AE10</f>
        <v>2.694696</v>
      </c>
      <c r="AH20" s="95">
        <f>'Data 2022'!AF10</f>
        <v>0</v>
      </c>
      <c r="AI20" s="95">
        <f>'Data 2022'!AG10</f>
        <v>69.141999999999996</v>
      </c>
      <c r="AJ20" s="95">
        <f>'Data 2022'!AH10</f>
        <v>10.211092000000001</v>
      </c>
      <c r="AK20" s="95">
        <f>'Data 2022'!AI10</f>
        <v>0</v>
      </c>
      <c r="AL20" s="95">
        <f>'Data 2022'!AJ10</f>
        <v>99.789000000000001</v>
      </c>
      <c r="AM20" s="95">
        <f>'Data 2022'!AK10</f>
        <v>29.402298999999999</v>
      </c>
      <c r="AN20" s="95">
        <f>'Data 2022'!AL10</f>
        <v>0.80782600000000004</v>
      </c>
      <c r="AO20" s="95">
        <f>'Data 2022'!AM10</f>
        <v>20</v>
      </c>
      <c r="AP20" s="95">
        <f>'Data 2022'!AN10</f>
        <v>1.290529</v>
      </c>
      <c r="AQ20" s="95" t="e">
        <f>'Data 2022'!#REF!</f>
        <v>#REF!</v>
      </c>
      <c r="AR20" s="95">
        <f>'Data 2022'!AO10</f>
        <v>44.750999999999998</v>
      </c>
      <c r="AS20" s="95">
        <f>'Data 2022'!AP10</f>
        <v>3.6181160000000001</v>
      </c>
      <c r="AT20" s="95" t="e">
        <f>'Data 2022'!#REF!</f>
        <v>#REF!</v>
      </c>
      <c r="AU20" s="95">
        <f>'Data 2022'!AQ10</f>
        <v>1</v>
      </c>
      <c r="AV20" s="95">
        <f>'Data 2022'!AR10</f>
        <v>1</v>
      </c>
      <c r="AW20" s="95">
        <f>'Data 2022'!AS10</f>
        <v>1</v>
      </c>
      <c r="AX20" s="95">
        <f>'Data 2022'!AT10</f>
        <v>3</v>
      </c>
      <c r="AY20" s="95">
        <f>'Data 2022'!AU10</f>
        <v>35</v>
      </c>
      <c r="AZ20" s="95">
        <f>'Data 2022'!AV10</f>
        <v>4</v>
      </c>
      <c r="BA20" s="95">
        <f>'Data 2022'!AW10</f>
        <v>29</v>
      </c>
      <c r="BB20" s="95">
        <f>'Data 2022'!AX10</f>
        <v>3</v>
      </c>
      <c r="BC20" s="95">
        <f>'Data 2022'!AY10</f>
        <v>21</v>
      </c>
      <c r="BD20" s="95">
        <f>'Data 2022'!AZ10</f>
        <v>7</v>
      </c>
      <c r="BE20" s="108">
        <f t="shared" si="2"/>
        <v>87</v>
      </c>
      <c r="BF20" s="108">
        <f t="shared" si="2"/>
        <v>18</v>
      </c>
      <c r="BG20" s="109">
        <f t="shared" si="0"/>
        <v>677.20299999999997</v>
      </c>
      <c r="BH20" s="109">
        <f t="shared" si="0"/>
        <v>301.95911999999998</v>
      </c>
      <c r="BI20" s="109" t="e">
        <f t="shared" si="0"/>
        <v>#REF!</v>
      </c>
      <c r="BJ20" s="109">
        <f t="shared" si="3"/>
        <v>64.751000000000005</v>
      </c>
      <c r="BK20" s="109">
        <f t="shared" si="1"/>
        <v>4.9086449999999999</v>
      </c>
      <c r="BL20" s="109" t="e">
        <f t="shared" si="1"/>
        <v>#REF!</v>
      </c>
    </row>
    <row r="21" spans="1:64" x14ac:dyDescent="0.25">
      <c r="A21" s="98" t="s">
        <v>7</v>
      </c>
      <c r="B21" s="98">
        <v>2018</v>
      </c>
      <c r="C21" s="99">
        <v>104410</v>
      </c>
      <c r="D21" s="100">
        <v>68365</v>
      </c>
      <c r="E21" s="101">
        <v>55.9</v>
      </c>
      <c r="F21" s="102">
        <v>16.600000000000001</v>
      </c>
      <c r="G21" s="101">
        <v>0</v>
      </c>
      <c r="H21" s="101">
        <v>0</v>
      </c>
      <c r="I21" s="102">
        <v>0</v>
      </c>
      <c r="J21" s="101">
        <v>0</v>
      </c>
      <c r="K21" s="101">
        <v>25</v>
      </c>
      <c r="L21" s="102">
        <v>30.8</v>
      </c>
      <c r="M21" s="101">
        <v>3.7</v>
      </c>
      <c r="N21" s="101">
        <v>0</v>
      </c>
      <c r="O21" s="102">
        <v>0</v>
      </c>
      <c r="P21" s="101">
        <v>0</v>
      </c>
      <c r="Q21" s="101">
        <v>206.9</v>
      </c>
      <c r="R21" s="102">
        <v>16.600000000000001</v>
      </c>
      <c r="S21" s="101">
        <v>0</v>
      </c>
      <c r="T21" s="101">
        <v>0</v>
      </c>
      <c r="U21" s="101">
        <v>0</v>
      </c>
      <c r="V21" s="101">
        <v>0</v>
      </c>
      <c r="W21" s="101">
        <v>79.7</v>
      </c>
      <c r="X21" s="101">
        <v>12.9</v>
      </c>
      <c r="Y21" s="101">
        <v>11.4</v>
      </c>
      <c r="Z21" s="101">
        <v>189.1</v>
      </c>
      <c r="AA21" s="102">
        <v>153.30000000000001</v>
      </c>
      <c r="AB21" s="101">
        <v>8.6</v>
      </c>
      <c r="AC21" s="101">
        <v>129.1</v>
      </c>
      <c r="AD21" s="102">
        <v>65.400000000000006</v>
      </c>
      <c r="AE21" s="101">
        <v>3.4</v>
      </c>
      <c r="AF21" s="101">
        <v>138.4</v>
      </c>
      <c r="AG21" s="102">
        <v>3.5</v>
      </c>
      <c r="AH21" s="101">
        <v>0</v>
      </c>
      <c r="AI21" s="101">
        <v>50.6</v>
      </c>
      <c r="AJ21" s="102">
        <v>9.8000000000000007</v>
      </c>
      <c r="AK21" s="101">
        <v>0</v>
      </c>
      <c r="AL21" s="101">
        <v>155.4</v>
      </c>
      <c r="AM21" s="102">
        <v>40.700000000000003</v>
      </c>
      <c r="AN21" s="101">
        <v>0</v>
      </c>
      <c r="AO21" s="101">
        <v>3.3</v>
      </c>
      <c r="AP21" s="102">
        <v>0.5</v>
      </c>
      <c r="AQ21" s="101">
        <v>0</v>
      </c>
      <c r="AR21" s="101">
        <v>22</v>
      </c>
      <c r="AS21" s="102">
        <v>2.2999999999999998</v>
      </c>
      <c r="AT21" s="101">
        <v>0</v>
      </c>
      <c r="AU21" s="101">
        <v>0</v>
      </c>
      <c r="AV21" s="101">
        <v>0</v>
      </c>
      <c r="AW21" s="103">
        <v>34</v>
      </c>
      <c r="AX21" s="103">
        <v>18</v>
      </c>
      <c r="AY21" s="101">
        <v>0</v>
      </c>
      <c r="AZ21" s="101">
        <v>0</v>
      </c>
      <c r="BA21" s="101">
        <v>28</v>
      </c>
      <c r="BB21" s="101">
        <v>8</v>
      </c>
      <c r="BC21" s="103">
        <v>84</v>
      </c>
      <c r="BD21" s="103">
        <v>17</v>
      </c>
      <c r="BE21" s="110">
        <v>146</v>
      </c>
      <c r="BF21" s="110">
        <v>43</v>
      </c>
      <c r="BG21" s="111">
        <v>1055.4000000000001</v>
      </c>
      <c r="BH21" s="111">
        <v>352.40000000000003</v>
      </c>
      <c r="BI21" s="111">
        <v>27.1</v>
      </c>
      <c r="BJ21" s="111">
        <v>25.3</v>
      </c>
      <c r="BK21" s="111">
        <v>2.8</v>
      </c>
      <c r="BL21" s="111">
        <v>0</v>
      </c>
    </row>
    <row r="22" spans="1:64" x14ac:dyDescent="0.25">
      <c r="A22" s="92" t="s">
        <v>8</v>
      </c>
      <c r="B22" s="92">
        <v>2019</v>
      </c>
      <c r="C22" s="93">
        <v>45276</v>
      </c>
      <c r="D22" s="94">
        <v>25538</v>
      </c>
      <c r="E22" s="95">
        <f>'Data 2022'!D11</f>
        <v>83.6</v>
      </c>
      <c r="F22" s="95">
        <f>'Data 2022'!E11</f>
        <v>20.399999999999999</v>
      </c>
      <c r="G22" s="95" t="e">
        <f>'Data 2022'!#REF!</f>
        <v>#REF!</v>
      </c>
      <c r="H22" s="95">
        <f>'Data 2022'!F11</f>
        <v>0</v>
      </c>
      <c r="I22" s="95">
        <f>'Data 2022'!G11</f>
        <v>0</v>
      </c>
      <c r="J22" s="95">
        <f>'Data 2022'!H11</f>
        <v>0</v>
      </c>
      <c r="K22" s="95">
        <f>'Data 2022'!I11</f>
        <v>25.9</v>
      </c>
      <c r="L22" s="95">
        <f>'Data 2022'!J11</f>
        <v>43.7</v>
      </c>
      <c r="M22" s="95">
        <f>'Data 2022'!K11</f>
        <v>7.2</v>
      </c>
      <c r="N22" s="95">
        <f>'Data 2022'!L11</f>
        <v>110.5</v>
      </c>
      <c r="O22" s="95">
        <f>'Data 2022'!M11</f>
        <v>56</v>
      </c>
      <c r="P22" s="95">
        <f>'Data 2022'!N11</f>
        <v>5.4</v>
      </c>
      <c r="Q22" s="95">
        <f>'Data 2022'!O11</f>
        <v>288</v>
      </c>
      <c r="R22" s="95">
        <f>'Data 2022'!P11</f>
        <v>26.1</v>
      </c>
      <c r="S22" s="95">
        <f>'Data 2022'!Q11</f>
        <v>0</v>
      </c>
      <c r="T22" s="95">
        <f>'Data 2022'!R11</f>
        <v>0</v>
      </c>
      <c r="U22" s="95">
        <f>'Data 2022'!S11</f>
        <v>0</v>
      </c>
      <c r="V22" s="95">
        <f>'Data 2022'!T11</f>
        <v>0</v>
      </c>
      <c r="W22" s="95">
        <f>'Data 2022'!U11</f>
        <v>54.3</v>
      </c>
      <c r="X22" s="95">
        <f>'Data 2022'!V11</f>
        <v>27.9</v>
      </c>
      <c r="Y22" s="95">
        <f>'Data 2022'!W11</f>
        <v>13.1</v>
      </c>
      <c r="Z22" s="95">
        <f>'Data 2022'!X11</f>
        <v>113.1</v>
      </c>
      <c r="AA22" s="95">
        <f>'Data 2022'!Y11</f>
        <v>152.80000000000001</v>
      </c>
      <c r="AB22" s="95">
        <f>'Data 2022'!Z11</f>
        <v>20.3</v>
      </c>
      <c r="AC22" s="95">
        <f>'Data 2022'!AA11</f>
        <v>124.1</v>
      </c>
      <c r="AD22" s="95">
        <f>'Data 2022'!AB11</f>
        <v>72.400000000000006</v>
      </c>
      <c r="AE22" s="95">
        <f>'Data 2022'!AC11</f>
        <v>8.8000000000000007</v>
      </c>
      <c r="AF22" s="95">
        <f>'Data 2022'!AD11</f>
        <v>135.6</v>
      </c>
      <c r="AG22" s="95">
        <f>'Data 2022'!AE11</f>
        <v>3.3</v>
      </c>
      <c r="AH22" s="95">
        <f>'Data 2022'!AF11</f>
        <v>0</v>
      </c>
      <c r="AI22" s="95">
        <f>'Data 2022'!AG11</f>
        <v>33.4</v>
      </c>
      <c r="AJ22" s="95">
        <f>'Data 2022'!AH11</f>
        <v>7.1</v>
      </c>
      <c r="AK22" s="95">
        <f>'Data 2022'!AI11</f>
        <v>0</v>
      </c>
      <c r="AL22" s="95">
        <f>'Data 2022'!AJ11</f>
        <v>168.1</v>
      </c>
      <c r="AM22" s="95">
        <f>'Data 2022'!AK11</f>
        <v>49.7</v>
      </c>
      <c r="AN22" s="95">
        <f>'Data 2022'!AL11</f>
        <v>0.7</v>
      </c>
      <c r="AO22" s="95">
        <f>'Data 2022'!AM11</f>
        <v>2.2000000000000002</v>
      </c>
      <c r="AP22" s="95">
        <f>'Data 2022'!AN11</f>
        <v>0.2</v>
      </c>
      <c r="AQ22" s="95" t="e">
        <f>'Data 2022'!#REF!</f>
        <v>#REF!</v>
      </c>
      <c r="AR22" s="95">
        <f>'Data 2022'!AO11</f>
        <v>25.9</v>
      </c>
      <c r="AS22" s="95">
        <f>'Data 2022'!AP11</f>
        <v>2.1</v>
      </c>
      <c r="AT22" s="95" t="e">
        <f>'Data 2022'!#REF!</f>
        <v>#REF!</v>
      </c>
      <c r="AU22" s="95">
        <f>'Data 2022'!AQ11</f>
        <v>0</v>
      </c>
      <c r="AV22" s="95">
        <f>'Data 2022'!AR11</f>
        <v>0</v>
      </c>
      <c r="AW22" s="95">
        <f>'Data 2022'!AS11</f>
        <v>30</v>
      </c>
      <c r="AX22" s="95">
        <f>'Data 2022'!AT11</f>
        <v>23</v>
      </c>
      <c r="AY22" s="95">
        <f>'Data 2022'!AU11</f>
        <v>35</v>
      </c>
      <c r="AZ22" s="95">
        <f>'Data 2022'!AV11</f>
        <v>8</v>
      </c>
      <c r="BA22" s="95">
        <f>'Data 2022'!AW11</f>
        <v>32</v>
      </c>
      <c r="BB22" s="95">
        <f>'Data 2022'!AX11</f>
        <v>10</v>
      </c>
      <c r="BC22" s="95">
        <f>'Data 2022'!AY11</f>
        <v>61</v>
      </c>
      <c r="BD22" s="95">
        <f>'Data 2022'!AZ11</f>
        <v>25</v>
      </c>
      <c r="BE22" s="108">
        <f t="shared" si="2"/>
        <v>158</v>
      </c>
      <c r="BF22" s="108">
        <f t="shared" si="2"/>
        <v>66</v>
      </c>
      <c r="BG22" s="109">
        <f t="shared" si="0"/>
        <v>1164.7</v>
      </c>
      <c r="BH22" s="109">
        <f t="shared" si="0"/>
        <v>461.7</v>
      </c>
      <c r="BI22" s="109" t="e">
        <f t="shared" si="0"/>
        <v>#REF!</v>
      </c>
      <c r="BJ22" s="109">
        <f t="shared" si="3"/>
        <v>28.099999999999998</v>
      </c>
      <c r="BK22" s="109">
        <f t="shared" si="1"/>
        <v>2.3000000000000003</v>
      </c>
      <c r="BL22" s="109" t="e">
        <f t="shared" si="1"/>
        <v>#REF!</v>
      </c>
    </row>
    <row r="23" spans="1:64" x14ac:dyDescent="0.25">
      <c r="A23" s="98" t="s">
        <v>8</v>
      </c>
      <c r="B23" s="98">
        <v>2018</v>
      </c>
      <c r="C23" s="99">
        <v>45189</v>
      </c>
      <c r="D23" s="100">
        <v>25556</v>
      </c>
      <c r="E23" s="101">
        <v>52.4</v>
      </c>
      <c r="F23" s="102">
        <v>15.37</v>
      </c>
      <c r="G23" s="101">
        <v>0</v>
      </c>
      <c r="H23" s="101">
        <v>3</v>
      </c>
      <c r="I23" s="102">
        <v>3.23</v>
      </c>
      <c r="J23" s="101">
        <v>0.12</v>
      </c>
      <c r="K23" s="101">
        <v>4.7</v>
      </c>
      <c r="L23" s="102">
        <v>5.94</v>
      </c>
      <c r="M23" s="101">
        <v>0.5</v>
      </c>
      <c r="N23" s="101">
        <v>59.7</v>
      </c>
      <c r="O23" s="102">
        <v>40.94</v>
      </c>
      <c r="P23" s="101">
        <v>2.17</v>
      </c>
      <c r="Q23" s="101">
        <v>335.8</v>
      </c>
      <c r="R23" s="102">
        <v>18.27</v>
      </c>
      <c r="S23" s="101">
        <v>0.25</v>
      </c>
      <c r="T23" s="101">
        <v>0</v>
      </c>
      <c r="U23" s="101">
        <v>0</v>
      </c>
      <c r="V23" s="101">
        <v>0</v>
      </c>
      <c r="W23" s="101">
        <v>13.6</v>
      </c>
      <c r="X23" s="101">
        <v>2.6</v>
      </c>
      <c r="Y23" s="101">
        <v>2.6</v>
      </c>
      <c r="Z23" s="101">
        <v>47.3</v>
      </c>
      <c r="AA23" s="102">
        <v>45.4</v>
      </c>
      <c r="AB23" s="101">
        <v>4.4400000000000004</v>
      </c>
      <c r="AC23" s="101">
        <v>98</v>
      </c>
      <c r="AD23" s="102">
        <v>66.92</v>
      </c>
      <c r="AE23" s="101">
        <v>4.84</v>
      </c>
      <c r="AF23" s="101">
        <v>97.6</v>
      </c>
      <c r="AG23" s="102">
        <v>2.27</v>
      </c>
      <c r="AH23" s="101">
        <v>0</v>
      </c>
      <c r="AI23" s="101">
        <v>81</v>
      </c>
      <c r="AJ23" s="102">
        <v>11.61</v>
      </c>
      <c r="AK23" s="101">
        <v>0</v>
      </c>
      <c r="AL23" s="101">
        <v>82.5</v>
      </c>
      <c r="AM23" s="102">
        <v>16.43</v>
      </c>
      <c r="AN23" s="101">
        <v>0</v>
      </c>
      <c r="AO23" s="101">
        <v>19.399999999999999</v>
      </c>
      <c r="AP23" s="102">
        <v>0.89</v>
      </c>
      <c r="AQ23" s="101">
        <v>0</v>
      </c>
      <c r="AR23" s="101">
        <v>32.9</v>
      </c>
      <c r="AS23" s="102">
        <v>2.17</v>
      </c>
      <c r="AT23" s="101">
        <v>0</v>
      </c>
      <c r="AU23" s="101">
        <v>2</v>
      </c>
      <c r="AV23" s="101">
        <v>0</v>
      </c>
      <c r="AW23" s="103">
        <v>3</v>
      </c>
      <c r="AX23" s="103">
        <v>1</v>
      </c>
      <c r="AY23" s="101">
        <v>11</v>
      </c>
      <c r="AZ23" s="101">
        <v>4</v>
      </c>
      <c r="BA23" s="101">
        <v>20</v>
      </c>
      <c r="BB23" s="101">
        <v>3</v>
      </c>
      <c r="BC23" s="103">
        <v>23</v>
      </c>
      <c r="BD23" s="103">
        <v>4</v>
      </c>
      <c r="BE23" s="110">
        <v>59</v>
      </c>
      <c r="BF23" s="110">
        <v>12</v>
      </c>
      <c r="BG23" s="111">
        <v>927.9</v>
      </c>
      <c r="BH23" s="111">
        <v>232.03999999999994</v>
      </c>
      <c r="BI23" s="111">
        <v>14.920000000000002</v>
      </c>
      <c r="BJ23" s="111">
        <v>52.3</v>
      </c>
      <c r="BK23" s="111">
        <v>3.06</v>
      </c>
      <c r="BL23" s="111">
        <v>0</v>
      </c>
    </row>
    <row r="24" spans="1:64" x14ac:dyDescent="0.25">
      <c r="A24" s="92" t="s">
        <v>10</v>
      </c>
      <c r="B24" s="92">
        <v>2019</v>
      </c>
      <c r="C24" s="93">
        <v>41133</v>
      </c>
      <c r="D24" s="94">
        <v>22575</v>
      </c>
      <c r="E24" s="95">
        <f>'Data 2022'!D12</f>
        <v>41.1</v>
      </c>
      <c r="F24" s="95">
        <f>'Data 2022'!E12</f>
        <v>14.7</v>
      </c>
      <c r="G24" s="95" t="e">
        <f>'Data 2022'!#REF!</f>
        <v>#REF!</v>
      </c>
      <c r="H24" s="95">
        <f>'Data 2022'!F12</f>
        <v>3.5</v>
      </c>
      <c r="I24" s="95">
        <f>'Data 2022'!G12</f>
        <v>2.4700000000000002</v>
      </c>
      <c r="J24" s="95">
        <f>'Data 2022'!H12</f>
        <v>0.16</v>
      </c>
      <c r="K24" s="95">
        <f>'Data 2022'!I12</f>
        <v>5</v>
      </c>
      <c r="L24" s="95">
        <f>'Data 2022'!J12</f>
        <v>7.01</v>
      </c>
      <c r="M24" s="95">
        <f>'Data 2022'!K12</f>
        <v>0.91</v>
      </c>
      <c r="N24" s="95">
        <f>'Data 2022'!L12</f>
        <v>66.2</v>
      </c>
      <c r="O24" s="95">
        <f>'Data 2022'!M12</f>
        <v>54.32</v>
      </c>
      <c r="P24" s="95">
        <f>'Data 2022'!N12</f>
        <v>6.64</v>
      </c>
      <c r="Q24" s="95">
        <f>'Data 2022'!O12</f>
        <v>236.4</v>
      </c>
      <c r="R24" s="95">
        <f>'Data 2022'!P12</f>
        <v>19.8</v>
      </c>
      <c r="S24" s="95">
        <f>'Data 2022'!Q12</f>
        <v>0</v>
      </c>
      <c r="T24" s="95">
        <f>'Data 2022'!R12</f>
        <v>1.5</v>
      </c>
      <c r="U24" s="95">
        <f>'Data 2022'!S12</f>
        <v>1.6</v>
      </c>
      <c r="V24" s="95">
        <f>'Data 2022'!T12</f>
        <v>0.28999999999999998</v>
      </c>
      <c r="W24" s="95">
        <f>'Data 2022'!U12</f>
        <v>16</v>
      </c>
      <c r="X24" s="95">
        <f>'Data 2022'!V12</f>
        <v>10.3</v>
      </c>
      <c r="Y24" s="95">
        <f>'Data 2022'!W12</f>
        <v>5.0199999999999996</v>
      </c>
      <c r="Z24" s="95">
        <f>'Data 2022'!X12</f>
        <v>47.1</v>
      </c>
      <c r="AA24" s="95">
        <f>'Data 2022'!Y12</f>
        <v>59.78</v>
      </c>
      <c r="AB24" s="95">
        <f>'Data 2022'!Z12</f>
        <v>12.87</v>
      </c>
      <c r="AC24" s="95">
        <f>'Data 2022'!AA12</f>
        <v>92.81</v>
      </c>
      <c r="AD24" s="95">
        <f>'Data 2022'!AB12</f>
        <v>81.33</v>
      </c>
      <c r="AE24" s="95">
        <f>'Data 2022'!AC12</f>
        <v>7.02</v>
      </c>
      <c r="AF24" s="95">
        <f>'Data 2022'!AD12</f>
        <v>96.6</v>
      </c>
      <c r="AG24" s="95">
        <f>'Data 2022'!AE12</f>
        <v>2.33</v>
      </c>
      <c r="AH24" s="95">
        <f>'Data 2022'!AF12</f>
        <v>0</v>
      </c>
      <c r="AI24" s="95">
        <f>'Data 2022'!AG12</f>
        <v>88.1</v>
      </c>
      <c r="AJ24" s="95">
        <f>'Data 2022'!AH12</f>
        <v>13.82</v>
      </c>
      <c r="AK24" s="95">
        <f>'Data 2022'!AI12</f>
        <v>0.01</v>
      </c>
      <c r="AL24" s="95">
        <f>'Data 2022'!AJ12</f>
        <v>92</v>
      </c>
      <c r="AM24" s="95">
        <f>'Data 2022'!AK12</f>
        <v>21.11</v>
      </c>
      <c r="AN24" s="95">
        <f>'Data 2022'!AL12</f>
        <v>0.08</v>
      </c>
      <c r="AO24" s="95">
        <f>'Data 2022'!AM12</f>
        <v>19.600000000000001</v>
      </c>
      <c r="AP24" s="95">
        <f>'Data 2022'!AN12</f>
        <v>1.4</v>
      </c>
      <c r="AQ24" s="95" t="e">
        <f>'Data 2022'!#REF!</f>
        <v>#REF!</v>
      </c>
      <c r="AR24" s="95">
        <f>'Data 2022'!AO12</f>
        <v>49.1</v>
      </c>
      <c r="AS24" s="95">
        <f>'Data 2022'!AP12</f>
        <v>3.75</v>
      </c>
      <c r="AT24" s="95" t="e">
        <f>'Data 2022'!#REF!</f>
        <v>#REF!</v>
      </c>
      <c r="AU24" s="95">
        <f>'Data 2022'!AQ12</f>
        <v>3</v>
      </c>
      <c r="AV24" s="95">
        <f>'Data 2022'!AR12</f>
        <v>0</v>
      </c>
      <c r="AW24" s="95">
        <f>'Data 2022'!AS12</f>
        <v>3</v>
      </c>
      <c r="AX24" s="95">
        <f>'Data 2022'!AT12</f>
        <v>1</v>
      </c>
      <c r="AY24" s="95">
        <f>'Data 2022'!AU12</f>
        <v>36</v>
      </c>
      <c r="AZ24" s="95">
        <f>'Data 2022'!AV12</f>
        <v>2</v>
      </c>
      <c r="BA24" s="95">
        <f>'Data 2022'!AW12</f>
        <v>38</v>
      </c>
      <c r="BB24" s="95">
        <f>'Data 2022'!AX12</f>
        <v>6</v>
      </c>
      <c r="BC24" s="95">
        <f>'Data 2022'!AY12</f>
        <v>14</v>
      </c>
      <c r="BD24" s="95">
        <f>'Data 2022'!AZ12</f>
        <v>3</v>
      </c>
      <c r="BE24" s="108">
        <f t="shared" si="2"/>
        <v>94</v>
      </c>
      <c r="BF24" s="108">
        <f t="shared" si="2"/>
        <v>12</v>
      </c>
      <c r="BG24" s="109">
        <f t="shared" si="0"/>
        <v>855.0100000000001</v>
      </c>
      <c r="BH24" s="109">
        <f t="shared" si="0"/>
        <v>293.72000000000003</v>
      </c>
      <c r="BI24" s="109" t="e">
        <f t="shared" si="0"/>
        <v>#REF!</v>
      </c>
      <c r="BJ24" s="109">
        <f t="shared" si="3"/>
        <v>68.7</v>
      </c>
      <c r="BK24" s="109">
        <f t="shared" si="1"/>
        <v>5.15</v>
      </c>
      <c r="BL24" s="109" t="e">
        <f t="shared" si="1"/>
        <v>#REF!</v>
      </c>
    </row>
    <row r="25" spans="1:64" x14ac:dyDescent="0.25">
      <c r="A25" s="98" t="s">
        <v>10</v>
      </c>
      <c r="B25" s="98">
        <v>2018</v>
      </c>
      <c r="C25" s="99">
        <v>40911</v>
      </c>
      <c r="D25" s="100">
        <v>22594</v>
      </c>
      <c r="E25" s="105">
        <v>41.7</v>
      </c>
      <c r="F25" s="105">
        <v>12.746</v>
      </c>
      <c r="G25" s="105">
        <v>0</v>
      </c>
      <c r="H25" s="105">
        <v>3.6</v>
      </c>
      <c r="I25" s="105">
        <v>4.4370000000000003</v>
      </c>
      <c r="J25" s="105">
        <v>0.2</v>
      </c>
      <c r="K25" s="105">
        <v>13.5</v>
      </c>
      <c r="L25" s="105">
        <v>20.347000000000001</v>
      </c>
      <c r="M25" s="105">
        <v>2.6320000000000001</v>
      </c>
      <c r="N25" s="105">
        <v>74.900000000000006</v>
      </c>
      <c r="O25" s="105">
        <v>51.8</v>
      </c>
      <c r="P25" s="105">
        <v>0</v>
      </c>
      <c r="Q25" s="105">
        <v>326.5</v>
      </c>
      <c r="R25" s="105">
        <v>23.582000000000001</v>
      </c>
      <c r="S25" s="105">
        <v>0</v>
      </c>
      <c r="T25" s="105">
        <v>0</v>
      </c>
      <c r="U25" s="105">
        <v>0</v>
      </c>
      <c r="V25" s="105">
        <v>0</v>
      </c>
      <c r="W25" s="105">
        <v>6.3</v>
      </c>
      <c r="X25" s="105">
        <v>1.5580000000000001</v>
      </c>
      <c r="Y25" s="101">
        <v>1.3129999999999999</v>
      </c>
      <c r="Z25" s="105">
        <v>44.8</v>
      </c>
      <c r="AA25" s="105">
        <v>46.851999999999997</v>
      </c>
      <c r="AB25" s="105">
        <v>2.657</v>
      </c>
      <c r="AC25" s="105">
        <v>45.3</v>
      </c>
      <c r="AD25" s="105">
        <v>51.8</v>
      </c>
      <c r="AE25" s="105">
        <v>3.927</v>
      </c>
      <c r="AF25" s="105">
        <v>84.6</v>
      </c>
      <c r="AG25" s="105">
        <v>1.5589999999999999</v>
      </c>
      <c r="AH25" s="105">
        <v>0</v>
      </c>
      <c r="AI25" s="105">
        <v>51.5</v>
      </c>
      <c r="AJ25" s="105">
        <v>5.6920000000000002</v>
      </c>
      <c r="AK25" s="105">
        <v>0</v>
      </c>
      <c r="AL25" s="105">
        <v>209.4</v>
      </c>
      <c r="AM25" s="105">
        <v>24.417000000000002</v>
      </c>
      <c r="AN25" s="105">
        <v>0</v>
      </c>
      <c r="AO25" s="105">
        <v>12.5</v>
      </c>
      <c r="AP25" s="105">
        <v>0.88900000000000001</v>
      </c>
      <c r="AQ25" s="105">
        <v>0</v>
      </c>
      <c r="AR25" s="105">
        <v>58.1</v>
      </c>
      <c r="AS25" s="105">
        <v>3.0030000000000001</v>
      </c>
      <c r="AT25" s="105">
        <v>0</v>
      </c>
      <c r="AU25" s="101">
        <v>0</v>
      </c>
      <c r="AV25" s="101">
        <v>0</v>
      </c>
      <c r="AW25" s="105">
        <v>0</v>
      </c>
      <c r="AX25" s="105">
        <v>0</v>
      </c>
      <c r="AY25" s="101">
        <v>0</v>
      </c>
      <c r="AZ25" s="101">
        <v>0</v>
      </c>
      <c r="BA25" s="101">
        <v>0</v>
      </c>
      <c r="BB25" s="101">
        <v>0</v>
      </c>
      <c r="BC25" s="105">
        <v>0</v>
      </c>
      <c r="BD25" s="105">
        <v>0</v>
      </c>
      <c r="BE25" s="110">
        <v>0</v>
      </c>
      <c r="BF25" s="110">
        <v>0</v>
      </c>
      <c r="BG25" s="111">
        <v>972.7</v>
      </c>
      <c r="BH25" s="111">
        <v>248.68200000000002</v>
      </c>
      <c r="BI25" s="111">
        <v>10.729000000000001</v>
      </c>
      <c r="BJ25" s="111">
        <v>70.599999999999994</v>
      </c>
      <c r="BK25" s="111">
        <v>3.8920000000000003</v>
      </c>
      <c r="BL25" s="111">
        <v>0</v>
      </c>
    </row>
    <row r="26" spans="1:64" x14ac:dyDescent="0.25">
      <c r="A26" s="92" t="s">
        <v>11</v>
      </c>
      <c r="B26" s="92">
        <v>2019</v>
      </c>
      <c r="C26" s="93">
        <v>75041</v>
      </c>
      <c r="D26" s="94">
        <v>42953</v>
      </c>
      <c r="E26" s="95">
        <f>'Data 2022'!D13</f>
        <v>44.4</v>
      </c>
      <c r="F26" s="95">
        <f>'Data 2022'!E13</f>
        <v>13.6</v>
      </c>
      <c r="G26" s="95" t="e">
        <f>'Data 2022'!#REF!</f>
        <v>#REF!</v>
      </c>
      <c r="H26" s="95">
        <f>'Data 2022'!F13</f>
        <v>3.9</v>
      </c>
      <c r="I26" s="95">
        <f>'Data 2022'!G13</f>
        <v>5.2</v>
      </c>
      <c r="J26" s="95">
        <f>'Data 2022'!H13</f>
        <v>0</v>
      </c>
      <c r="K26" s="95">
        <f>'Data 2022'!I13</f>
        <v>17</v>
      </c>
      <c r="L26" s="95">
        <f>'Data 2022'!J13</f>
        <v>26.5</v>
      </c>
      <c r="M26" s="95">
        <f>'Data 2022'!K13</f>
        <v>8.8000000000000007</v>
      </c>
      <c r="N26" s="95">
        <f>'Data 2022'!L13</f>
        <v>64.2</v>
      </c>
      <c r="O26" s="95">
        <f>'Data 2022'!M13</f>
        <v>54.9</v>
      </c>
      <c r="P26" s="95">
        <f>'Data 2022'!N13</f>
        <v>7.7</v>
      </c>
      <c r="Q26" s="95">
        <f>'Data 2022'!O13</f>
        <v>312.60000000000002</v>
      </c>
      <c r="R26" s="95">
        <f>'Data 2022'!P13</f>
        <v>15.8</v>
      </c>
      <c r="S26" s="95">
        <f>'Data 2022'!Q13</f>
        <v>0</v>
      </c>
      <c r="T26" s="95">
        <f>'Data 2022'!R13</f>
        <v>0</v>
      </c>
      <c r="U26" s="95">
        <f>'Data 2022'!S13</f>
        <v>0</v>
      </c>
      <c r="V26" s="95">
        <f>'Data 2022'!T13</f>
        <v>0</v>
      </c>
      <c r="W26" s="95">
        <f>'Data 2022'!U13</f>
        <v>12.5</v>
      </c>
      <c r="X26" s="95">
        <f>'Data 2022'!V13</f>
        <v>7.3</v>
      </c>
      <c r="Y26" s="95">
        <f>'Data 2022'!W13</f>
        <v>3.6</v>
      </c>
      <c r="Z26" s="95">
        <f>'Data 2022'!X13</f>
        <v>49.9</v>
      </c>
      <c r="AA26" s="95">
        <f>'Data 2022'!Y13</f>
        <v>61.6</v>
      </c>
      <c r="AB26" s="95">
        <f>'Data 2022'!Z13</f>
        <v>5.3</v>
      </c>
      <c r="AC26" s="95">
        <f>'Data 2022'!AA13</f>
        <v>63.1</v>
      </c>
      <c r="AD26" s="95">
        <f>'Data 2022'!AB13</f>
        <v>49.8</v>
      </c>
      <c r="AE26" s="95">
        <f>'Data 2022'!AC13</f>
        <v>4.8</v>
      </c>
      <c r="AF26" s="95">
        <f>'Data 2022'!AD13</f>
        <v>92</v>
      </c>
      <c r="AG26" s="95">
        <f>'Data 2022'!AE13</f>
        <v>1.4</v>
      </c>
      <c r="AH26" s="95">
        <f>'Data 2022'!AF13</f>
        <v>0</v>
      </c>
      <c r="AI26" s="95">
        <f>'Data 2022'!AG13</f>
        <v>41.4</v>
      </c>
      <c r="AJ26" s="95">
        <f>'Data 2022'!AH13</f>
        <v>6</v>
      </c>
      <c r="AK26" s="95">
        <f>'Data 2022'!AI13</f>
        <v>0</v>
      </c>
      <c r="AL26" s="95">
        <f>'Data 2022'!AJ13</f>
        <v>149.80000000000001</v>
      </c>
      <c r="AM26" s="95">
        <f>'Data 2022'!AK13</f>
        <v>27.8</v>
      </c>
      <c r="AN26" s="95">
        <f>'Data 2022'!AL13</f>
        <v>0.3</v>
      </c>
      <c r="AO26" s="95">
        <f>'Data 2022'!AM13</f>
        <v>18</v>
      </c>
      <c r="AP26" s="95">
        <f>'Data 2022'!AN13</f>
        <v>0.2</v>
      </c>
      <c r="AQ26" s="95" t="e">
        <f>'Data 2022'!#REF!</f>
        <v>#REF!</v>
      </c>
      <c r="AR26" s="95">
        <f>'Data 2022'!AO13</f>
        <v>0</v>
      </c>
      <c r="AS26" s="95">
        <f>'Data 2022'!AP13</f>
        <v>0</v>
      </c>
      <c r="AT26" s="95" t="e">
        <f>'Data 2022'!#REF!</f>
        <v>#REF!</v>
      </c>
      <c r="AU26" s="95">
        <f>'Data 2022'!AQ13</f>
        <v>5</v>
      </c>
      <c r="AV26" s="95">
        <f>'Data 2022'!AR13</f>
        <v>4</v>
      </c>
      <c r="AW26" s="95">
        <f>'Data 2022'!AS13</f>
        <v>5</v>
      </c>
      <c r="AX26" s="95">
        <f>'Data 2022'!AT13</f>
        <v>4</v>
      </c>
      <c r="AY26" s="95">
        <f>'Data 2022'!AU13</f>
        <v>19</v>
      </c>
      <c r="AZ26" s="95">
        <f>'Data 2022'!AV13</f>
        <v>5</v>
      </c>
      <c r="BA26" s="95">
        <f>'Data 2022'!AW13</f>
        <v>16</v>
      </c>
      <c r="BB26" s="95">
        <f>'Data 2022'!AX13</f>
        <v>5</v>
      </c>
      <c r="BC26" s="95">
        <f>'Data 2022'!AY13</f>
        <v>27</v>
      </c>
      <c r="BD26" s="95">
        <f>'Data 2022'!AZ13</f>
        <v>7</v>
      </c>
      <c r="BE26" s="108">
        <f t="shared" si="2"/>
        <v>72</v>
      </c>
      <c r="BF26" s="108">
        <f t="shared" si="2"/>
        <v>25</v>
      </c>
      <c r="BG26" s="109">
        <f t="shared" si="0"/>
        <v>868.8</v>
      </c>
      <c r="BH26" s="109">
        <f t="shared" si="0"/>
        <v>270.09999999999997</v>
      </c>
      <c r="BI26" s="109" t="e">
        <f t="shared" si="0"/>
        <v>#REF!</v>
      </c>
      <c r="BJ26" s="109">
        <f t="shared" si="3"/>
        <v>18</v>
      </c>
      <c r="BK26" s="109">
        <f t="shared" si="1"/>
        <v>0.2</v>
      </c>
      <c r="BL26" s="109" t="e">
        <f t="shared" si="1"/>
        <v>#REF!</v>
      </c>
    </row>
    <row r="27" spans="1:64" x14ac:dyDescent="0.25">
      <c r="A27" s="98" t="s">
        <v>11</v>
      </c>
      <c r="B27" s="98">
        <v>2018</v>
      </c>
      <c r="C27" s="99">
        <v>75803</v>
      </c>
      <c r="D27" s="100">
        <v>43759</v>
      </c>
      <c r="E27" s="101">
        <v>24</v>
      </c>
      <c r="F27" s="102">
        <v>7.4</v>
      </c>
      <c r="G27" s="101">
        <v>0</v>
      </c>
      <c r="H27" s="101">
        <v>11</v>
      </c>
      <c r="I27" s="102">
        <v>6.48</v>
      </c>
      <c r="J27" s="101">
        <v>0.4</v>
      </c>
      <c r="K27" s="101">
        <v>24</v>
      </c>
      <c r="L27" s="102">
        <v>28.1</v>
      </c>
      <c r="M27" s="101">
        <v>4.2</v>
      </c>
      <c r="N27" s="102">
        <v>112</v>
      </c>
      <c r="O27" s="102">
        <v>64.8</v>
      </c>
      <c r="P27" s="101">
        <v>2.7</v>
      </c>
      <c r="Q27" s="101">
        <v>268</v>
      </c>
      <c r="R27" s="102">
        <v>21.2</v>
      </c>
      <c r="S27" s="101">
        <v>2</v>
      </c>
      <c r="T27" s="101">
        <v>6</v>
      </c>
      <c r="U27" s="101">
        <v>4.0999999999999996</v>
      </c>
      <c r="V27" s="101">
        <v>0</v>
      </c>
      <c r="W27" s="101">
        <v>14</v>
      </c>
      <c r="X27" s="101">
        <v>3.35</v>
      </c>
      <c r="Y27" s="101">
        <v>3.35</v>
      </c>
      <c r="Z27" s="101">
        <v>71</v>
      </c>
      <c r="AA27" s="102">
        <v>76.400000000000006</v>
      </c>
      <c r="AB27" s="101">
        <v>6.3</v>
      </c>
      <c r="AC27" s="101">
        <v>88</v>
      </c>
      <c r="AD27" s="102">
        <v>54.1</v>
      </c>
      <c r="AE27" s="101">
        <v>0.8</v>
      </c>
      <c r="AF27" s="101">
        <v>163</v>
      </c>
      <c r="AG27" s="102">
        <v>3.4</v>
      </c>
      <c r="AH27" s="101">
        <v>0</v>
      </c>
      <c r="AI27" s="101">
        <v>98</v>
      </c>
      <c r="AJ27" s="102">
        <v>15.5</v>
      </c>
      <c r="AK27" s="101">
        <v>0</v>
      </c>
      <c r="AL27" s="101">
        <v>154</v>
      </c>
      <c r="AM27" s="102">
        <v>31</v>
      </c>
      <c r="AN27" s="101">
        <v>0.2</v>
      </c>
      <c r="AO27" s="101">
        <v>19</v>
      </c>
      <c r="AP27" s="102">
        <v>0.9</v>
      </c>
      <c r="AQ27" s="101">
        <v>0</v>
      </c>
      <c r="AR27" s="101">
        <v>49</v>
      </c>
      <c r="AS27" s="102">
        <v>2.2000000000000002</v>
      </c>
      <c r="AT27" s="101">
        <v>0</v>
      </c>
      <c r="AU27" s="101">
        <v>3</v>
      </c>
      <c r="AV27" s="101">
        <v>3</v>
      </c>
      <c r="AW27" s="103">
        <v>22</v>
      </c>
      <c r="AX27" s="103">
        <v>10</v>
      </c>
      <c r="AY27" s="101">
        <v>22</v>
      </c>
      <c r="AZ27" s="101">
        <v>4</v>
      </c>
      <c r="BA27" s="101">
        <v>15</v>
      </c>
      <c r="BB27" s="101">
        <v>3</v>
      </c>
      <c r="BC27" s="103">
        <v>51</v>
      </c>
      <c r="BD27" s="103">
        <v>7</v>
      </c>
      <c r="BE27" s="110">
        <v>113</v>
      </c>
      <c r="BF27" s="110">
        <v>27</v>
      </c>
      <c r="BG27" s="111">
        <v>1101</v>
      </c>
      <c r="BH27" s="111">
        <v>318.92999999999995</v>
      </c>
      <c r="BI27" s="111">
        <v>19.95</v>
      </c>
      <c r="BJ27" s="111">
        <v>68</v>
      </c>
      <c r="BK27" s="111">
        <v>3.1</v>
      </c>
      <c r="BL27" s="111">
        <v>0</v>
      </c>
    </row>
    <row r="28" spans="1:64" x14ac:dyDescent="0.25">
      <c r="A28" s="92" t="s">
        <v>12</v>
      </c>
      <c r="B28" s="92">
        <v>2019</v>
      </c>
      <c r="C28" s="93">
        <v>69429</v>
      </c>
      <c r="D28" s="94">
        <v>42358</v>
      </c>
      <c r="E28" s="95">
        <f>'Data 2022'!D14</f>
        <v>46.7</v>
      </c>
      <c r="F28" s="95">
        <f>'Data 2022'!E14</f>
        <v>15</v>
      </c>
      <c r="G28" s="95" t="e">
        <f>'Data 2022'!#REF!</f>
        <v>#REF!</v>
      </c>
      <c r="H28" s="95">
        <f>'Data 2022'!F14</f>
        <v>3.4</v>
      </c>
      <c r="I28" s="95">
        <f>'Data 2022'!G14</f>
        <v>3.2</v>
      </c>
      <c r="J28" s="95">
        <f>'Data 2022'!H14</f>
        <v>0</v>
      </c>
      <c r="K28" s="95">
        <f>'Data 2022'!I14</f>
        <v>26.8</v>
      </c>
      <c r="L28" s="95">
        <f>'Data 2022'!J14</f>
        <v>28.8</v>
      </c>
      <c r="M28" s="95">
        <f>'Data 2022'!K14</f>
        <v>4</v>
      </c>
      <c r="N28" s="95">
        <f>'Data 2022'!L14</f>
        <v>120.4</v>
      </c>
      <c r="O28" s="95">
        <f>'Data 2022'!M14</f>
        <v>95.7</v>
      </c>
      <c r="P28" s="95">
        <f>'Data 2022'!N14</f>
        <v>6.6</v>
      </c>
      <c r="Q28" s="95">
        <f>'Data 2022'!O14</f>
        <v>268.89999999999998</v>
      </c>
      <c r="R28" s="95">
        <f>'Data 2022'!P14</f>
        <v>26</v>
      </c>
      <c r="S28" s="95">
        <f>'Data 2022'!Q14</f>
        <v>5.9</v>
      </c>
      <c r="T28" s="95">
        <f>'Data 2022'!R14</f>
        <v>15</v>
      </c>
      <c r="U28" s="95">
        <f>'Data 2022'!S14</f>
        <v>9</v>
      </c>
      <c r="V28" s="95">
        <f>'Data 2022'!T14</f>
        <v>0.3</v>
      </c>
      <c r="W28" s="95">
        <f>'Data 2022'!U14</f>
        <v>21.7</v>
      </c>
      <c r="X28" s="95">
        <f>'Data 2022'!V14</f>
        <v>11</v>
      </c>
      <c r="Y28" s="95">
        <f>'Data 2022'!W14</f>
        <v>5.5</v>
      </c>
      <c r="Z28" s="95">
        <f>'Data 2022'!X14</f>
        <v>65.7</v>
      </c>
      <c r="AA28" s="95">
        <f>'Data 2022'!Y14</f>
        <v>87.3</v>
      </c>
      <c r="AB28" s="95">
        <f>'Data 2022'!Z14</f>
        <v>16.2</v>
      </c>
      <c r="AC28" s="95">
        <f>'Data 2022'!AA14</f>
        <v>104</v>
      </c>
      <c r="AD28" s="95">
        <f>'Data 2022'!AB14</f>
        <v>77.400000000000006</v>
      </c>
      <c r="AE28" s="95">
        <f>'Data 2022'!AC14</f>
        <v>7.2</v>
      </c>
      <c r="AF28" s="95">
        <f>'Data 2022'!AD14</f>
        <v>164.7</v>
      </c>
      <c r="AG28" s="95">
        <f>'Data 2022'!AE14</f>
        <v>3.7</v>
      </c>
      <c r="AH28" s="95">
        <f>'Data 2022'!AF14</f>
        <v>0</v>
      </c>
      <c r="AI28" s="95">
        <f>'Data 2022'!AG14</f>
        <v>93.4</v>
      </c>
      <c r="AJ28" s="95">
        <f>'Data 2022'!AH14</f>
        <v>17.100000000000001</v>
      </c>
      <c r="AK28" s="95">
        <f>'Data 2022'!AI14</f>
        <v>0</v>
      </c>
      <c r="AL28" s="95">
        <f>'Data 2022'!AJ14</f>
        <v>171</v>
      </c>
      <c r="AM28" s="95">
        <f>'Data 2022'!AK14</f>
        <v>35.4</v>
      </c>
      <c r="AN28" s="95">
        <f>'Data 2022'!AL14</f>
        <v>0.2</v>
      </c>
      <c r="AO28" s="95">
        <f>'Data 2022'!AM14</f>
        <v>18.399999999999999</v>
      </c>
      <c r="AP28" s="95">
        <f>'Data 2022'!AN14</f>
        <v>1.2</v>
      </c>
      <c r="AQ28" s="95" t="e">
        <f>'Data 2022'!#REF!</f>
        <v>#REF!</v>
      </c>
      <c r="AR28" s="95">
        <f>'Data 2022'!AO14</f>
        <v>62.4</v>
      </c>
      <c r="AS28" s="95">
        <f>'Data 2022'!AP14</f>
        <v>2.4</v>
      </c>
      <c r="AT28" s="95" t="e">
        <f>'Data 2022'!#REF!</f>
        <v>#REF!</v>
      </c>
      <c r="AU28" s="95">
        <f>'Data 2022'!AQ14</f>
        <v>0</v>
      </c>
      <c r="AV28" s="95">
        <f>'Data 2022'!AR14</f>
        <v>0</v>
      </c>
      <c r="AW28" s="95">
        <f>'Data 2022'!AS14</f>
        <v>13.49</v>
      </c>
      <c r="AX28" s="95">
        <f>'Data 2022'!AT14</f>
        <v>8.7799999999999994</v>
      </c>
      <c r="AY28" s="95">
        <f>'Data 2022'!AU14</f>
        <v>52.42</v>
      </c>
      <c r="AZ28" s="95">
        <f>'Data 2022'!AV14</f>
        <v>14.75</v>
      </c>
      <c r="BA28" s="95">
        <f>'Data 2022'!AW14</f>
        <v>28.25</v>
      </c>
      <c r="BB28" s="95">
        <f>'Data 2022'!AX14</f>
        <v>7.17</v>
      </c>
      <c r="BC28" s="95">
        <f>'Data 2022'!AY14</f>
        <v>44.83</v>
      </c>
      <c r="BD28" s="95">
        <f>'Data 2022'!AZ14</f>
        <v>9.58</v>
      </c>
      <c r="BE28" s="108">
        <f t="shared" si="2"/>
        <v>138.99</v>
      </c>
      <c r="BF28" s="108">
        <f t="shared" si="2"/>
        <v>40.28</v>
      </c>
      <c r="BG28" s="109">
        <f t="shared" si="0"/>
        <v>1182.5</v>
      </c>
      <c r="BH28" s="109">
        <f t="shared" si="0"/>
        <v>413.19999999999993</v>
      </c>
      <c r="BI28" s="109" t="e">
        <f t="shared" si="0"/>
        <v>#REF!</v>
      </c>
      <c r="BJ28" s="109">
        <f t="shared" si="3"/>
        <v>80.8</v>
      </c>
      <c r="BK28" s="109">
        <f t="shared" si="1"/>
        <v>3.5999999999999996</v>
      </c>
      <c r="BL28" s="109" t="e">
        <f t="shared" si="1"/>
        <v>#REF!</v>
      </c>
    </row>
    <row r="29" spans="1:64" x14ac:dyDescent="0.25">
      <c r="A29" s="98" t="s">
        <v>12</v>
      </c>
      <c r="B29" s="98">
        <v>2018</v>
      </c>
      <c r="C29" s="99">
        <v>69484</v>
      </c>
      <c r="D29" s="100">
        <v>42763</v>
      </c>
      <c r="E29" s="101">
        <v>67</v>
      </c>
      <c r="F29" s="102">
        <v>20</v>
      </c>
      <c r="G29" s="101">
        <v>0</v>
      </c>
      <c r="H29" s="101">
        <v>10</v>
      </c>
      <c r="I29" s="102">
        <v>3.7</v>
      </c>
      <c r="J29" s="101">
        <v>0.2</v>
      </c>
      <c r="K29" s="101">
        <v>15</v>
      </c>
      <c r="L29" s="102">
        <v>16.7</v>
      </c>
      <c r="M29" s="101">
        <v>1.7</v>
      </c>
      <c r="N29" s="101">
        <v>76</v>
      </c>
      <c r="O29" s="102">
        <v>49.8</v>
      </c>
      <c r="P29" s="101">
        <v>3.7</v>
      </c>
      <c r="Q29" s="101">
        <v>27</v>
      </c>
      <c r="R29" s="102">
        <v>8.1</v>
      </c>
      <c r="S29" s="101">
        <v>0.1</v>
      </c>
      <c r="T29" s="101">
        <v>3</v>
      </c>
      <c r="U29" s="101">
        <v>3.1</v>
      </c>
      <c r="V29" s="101">
        <v>0.3</v>
      </c>
      <c r="W29" s="101">
        <v>36</v>
      </c>
      <c r="X29" s="101">
        <v>7.5</v>
      </c>
      <c r="Y29" s="101">
        <v>0.1</v>
      </c>
      <c r="Z29" s="101">
        <v>74</v>
      </c>
      <c r="AA29" s="102">
        <v>67.599999999999994</v>
      </c>
      <c r="AB29" s="101">
        <v>5.9</v>
      </c>
      <c r="AC29" s="101">
        <v>48</v>
      </c>
      <c r="AD29" s="102">
        <v>28.4</v>
      </c>
      <c r="AE29" s="101">
        <v>0.5</v>
      </c>
      <c r="AF29" s="101">
        <v>74</v>
      </c>
      <c r="AG29" s="102">
        <v>2.1</v>
      </c>
      <c r="AH29" s="101">
        <v>0</v>
      </c>
      <c r="AI29" s="101">
        <v>104</v>
      </c>
      <c r="AJ29" s="102">
        <v>17.100000000000001</v>
      </c>
      <c r="AK29" s="101">
        <v>0</v>
      </c>
      <c r="AL29" s="101">
        <v>212</v>
      </c>
      <c r="AM29" s="102">
        <v>32</v>
      </c>
      <c r="AN29" s="101">
        <v>0.3</v>
      </c>
      <c r="AO29" s="101">
        <v>19</v>
      </c>
      <c r="AP29" s="102">
        <v>0.8</v>
      </c>
      <c r="AQ29" s="101">
        <v>0</v>
      </c>
      <c r="AR29" s="101">
        <v>99</v>
      </c>
      <c r="AS29" s="102">
        <v>3.3</v>
      </c>
      <c r="AT29" s="101">
        <v>0</v>
      </c>
      <c r="AU29" s="101">
        <v>4</v>
      </c>
      <c r="AV29" s="101">
        <v>2</v>
      </c>
      <c r="AW29" s="103">
        <v>13</v>
      </c>
      <c r="AX29" s="103">
        <v>4</v>
      </c>
      <c r="AY29" s="101">
        <v>28</v>
      </c>
      <c r="AZ29" s="101">
        <v>5</v>
      </c>
      <c r="BA29" s="101">
        <v>10</v>
      </c>
      <c r="BB29" s="101">
        <v>2</v>
      </c>
      <c r="BC29" s="103">
        <v>46</v>
      </c>
      <c r="BD29" s="103">
        <v>9</v>
      </c>
      <c r="BE29" s="110">
        <v>101</v>
      </c>
      <c r="BF29" s="110">
        <v>22</v>
      </c>
      <c r="BG29" s="111">
        <v>864</v>
      </c>
      <c r="BH29" s="111">
        <v>260.2</v>
      </c>
      <c r="BI29" s="111">
        <v>12.8</v>
      </c>
      <c r="BJ29" s="111">
        <v>118</v>
      </c>
      <c r="BK29" s="111">
        <v>4.0999999999999996</v>
      </c>
      <c r="BL29" s="111">
        <v>0</v>
      </c>
    </row>
    <row r="30" spans="1:64" s="69" customFormat="1" x14ac:dyDescent="0.25">
      <c r="A30" s="92" t="s">
        <v>13</v>
      </c>
      <c r="B30" s="92">
        <v>2019</v>
      </c>
      <c r="C30" s="93">
        <v>23129</v>
      </c>
      <c r="D30" s="94">
        <v>14164</v>
      </c>
      <c r="E30" s="95">
        <f>'Data 2022'!D15</f>
        <v>27</v>
      </c>
      <c r="F30" s="95">
        <f>'Data 2022'!E15</f>
        <v>9</v>
      </c>
      <c r="G30" s="95" t="e">
        <f>'Data 2022'!#REF!</f>
        <v>#REF!</v>
      </c>
      <c r="H30" s="95">
        <f>'Data 2022'!F15</f>
        <v>7.8</v>
      </c>
      <c r="I30" s="95">
        <f>'Data 2022'!G15</f>
        <v>3.5</v>
      </c>
      <c r="J30" s="95">
        <f>'Data 2022'!H15</f>
        <v>0.3</v>
      </c>
      <c r="K30" s="95">
        <f>'Data 2022'!I15</f>
        <v>11.4</v>
      </c>
      <c r="L30" s="95">
        <f>'Data 2022'!J15</f>
        <v>17.899999999999999</v>
      </c>
      <c r="M30" s="95">
        <f>'Data 2022'!K15</f>
        <v>3.1</v>
      </c>
      <c r="N30" s="95">
        <f>'Data 2022'!L15</f>
        <v>115.8</v>
      </c>
      <c r="O30" s="95">
        <f>'Data 2022'!M15</f>
        <v>93.3</v>
      </c>
      <c r="P30" s="95">
        <f>'Data 2022'!N15</f>
        <v>8.9</v>
      </c>
      <c r="Q30" s="95">
        <f>'Data 2022'!O15</f>
        <v>195.9</v>
      </c>
      <c r="R30" s="95">
        <f>'Data 2022'!P15</f>
        <v>17.600000000000001</v>
      </c>
      <c r="S30" s="95">
        <f>'Data 2022'!Q15</f>
        <v>0.1</v>
      </c>
      <c r="T30" s="95">
        <f>'Data 2022'!R15</f>
        <v>5</v>
      </c>
      <c r="U30" s="95">
        <f>'Data 2022'!S15</f>
        <v>7.6</v>
      </c>
      <c r="V30" s="95">
        <f>'Data 2022'!T15</f>
        <v>1.7</v>
      </c>
      <c r="W30" s="95">
        <f>'Data 2022'!U15</f>
        <v>40.6</v>
      </c>
      <c r="X30" s="95">
        <f>'Data 2022'!V15</f>
        <v>23.4</v>
      </c>
      <c r="Y30" s="95">
        <f>'Data 2022'!W15</f>
        <v>12.1</v>
      </c>
      <c r="Z30" s="95">
        <f>'Data 2022'!X15</f>
        <v>83.7</v>
      </c>
      <c r="AA30" s="95">
        <f>'Data 2022'!Y15</f>
        <v>92.4</v>
      </c>
      <c r="AB30" s="95">
        <f>'Data 2022'!Z15</f>
        <v>9.4</v>
      </c>
      <c r="AC30" s="95">
        <f>'Data 2022'!AA15</f>
        <v>39.4</v>
      </c>
      <c r="AD30" s="95">
        <f>'Data 2022'!AB15</f>
        <v>30.4</v>
      </c>
      <c r="AE30" s="95">
        <f>'Data 2022'!AC15</f>
        <v>1.8</v>
      </c>
      <c r="AF30" s="95">
        <f>'Data 2022'!AD15</f>
        <v>139.1</v>
      </c>
      <c r="AG30" s="95">
        <f>'Data 2022'!AE15</f>
        <v>2.8</v>
      </c>
      <c r="AH30" s="95">
        <f>'Data 2022'!AF15</f>
        <v>7.0000000000000007E-2</v>
      </c>
      <c r="AI30" s="95">
        <f>'Data 2022'!AG15</f>
        <v>112.5</v>
      </c>
      <c r="AJ30" s="95">
        <f>'Data 2022'!AH15</f>
        <v>18.899999999999999</v>
      </c>
      <c r="AK30" s="95">
        <f>'Data 2022'!AI15</f>
        <v>0.6</v>
      </c>
      <c r="AL30" s="95">
        <f>'Data 2022'!AJ15</f>
        <v>231.9</v>
      </c>
      <c r="AM30" s="95">
        <f>'Data 2022'!AK15</f>
        <v>38.799999999999997</v>
      </c>
      <c r="AN30" s="95">
        <f>'Data 2022'!AL15</f>
        <v>3.8</v>
      </c>
      <c r="AO30" s="95">
        <f>'Data 2022'!AM15</f>
        <v>19</v>
      </c>
      <c r="AP30" s="95">
        <f>'Data 2022'!AN15</f>
        <v>1.2</v>
      </c>
      <c r="AQ30" s="95" t="e">
        <f>'Data 2022'!#REF!</f>
        <v>#REF!</v>
      </c>
      <c r="AR30" s="95">
        <f>'Data 2022'!AO15</f>
        <v>83</v>
      </c>
      <c r="AS30" s="95">
        <f>'Data 2022'!AP15</f>
        <v>7.3</v>
      </c>
      <c r="AT30" s="95" t="e">
        <f>'Data 2022'!#REF!</f>
        <v>#REF!</v>
      </c>
      <c r="AU30" s="95">
        <f>'Data 2022'!AQ15</f>
        <v>1</v>
      </c>
      <c r="AV30" s="95">
        <f>'Data 2022'!AR15</f>
        <v>3</v>
      </c>
      <c r="AW30" s="95">
        <f>'Data 2022'!AS15</f>
        <v>4</v>
      </c>
      <c r="AX30" s="95">
        <f>'Data 2022'!AT15</f>
        <v>0</v>
      </c>
      <c r="AY30" s="95">
        <f>'Data 2022'!AU15</f>
        <v>55</v>
      </c>
      <c r="AZ30" s="95">
        <f>'Data 2022'!AV15</f>
        <v>10</v>
      </c>
      <c r="BA30" s="95">
        <f>'Data 2022'!AW15</f>
        <v>16</v>
      </c>
      <c r="BB30" s="95">
        <f>'Data 2022'!AX15</f>
        <v>2</v>
      </c>
      <c r="BC30" s="95">
        <f>'Data 2022'!AY15</f>
        <v>50</v>
      </c>
      <c r="BD30" s="95">
        <f>'Data 2022'!AZ15</f>
        <v>4</v>
      </c>
      <c r="BE30" s="108">
        <f t="shared" si="2"/>
        <v>126</v>
      </c>
      <c r="BF30" s="108">
        <f t="shared" si="2"/>
        <v>19</v>
      </c>
      <c r="BG30" s="109">
        <f t="shared" si="0"/>
        <v>1112.0999999999999</v>
      </c>
      <c r="BH30" s="109">
        <f t="shared" si="0"/>
        <v>364.09999999999997</v>
      </c>
      <c r="BI30" s="109" t="e">
        <f t="shared" si="0"/>
        <v>#REF!</v>
      </c>
      <c r="BJ30" s="109">
        <f t="shared" si="3"/>
        <v>102</v>
      </c>
      <c r="BK30" s="109">
        <f t="shared" si="1"/>
        <v>8.5</v>
      </c>
      <c r="BL30" s="109" t="e">
        <f t="shared" si="1"/>
        <v>#REF!</v>
      </c>
    </row>
    <row r="31" spans="1:64" s="69" customFormat="1" x14ac:dyDescent="0.25">
      <c r="A31" s="98" t="s">
        <v>13</v>
      </c>
      <c r="B31" s="98">
        <v>2018</v>
      </c>
      <c r="C31" s="99">
        <v>22663</v>
      </c>
      <c r="D31" s="100">
        <v>13866</v>
      </c>
      <c r="E31" s="101">
        <v>17.920000000000002</v>
      </c>
      <c r="F31" s="102">
        <v>6.9</v>
      </c>
      <c r="G31" s="101">
        <v>0</v>
      </c>
      <c r="H31" s="101">
        <v>3</v>
      </c>
      <c r="I31" s="102">
        <v>2.9</v>
      </c>
      <c r="J31" s="101">
        <v>0.6</v>
      </c>
      <c r="K31" s="101">
        <v>6.8</v>
      </c>
      <c r="L31" s="102">
        <v>9.8000000000000007</v>
      </c>
      <c r="M31" s="101">
        <v>1.1000000000000001</v>
      </c>
      <c r="N31" s="101">
        <v>30.7</v>
      </c>
      <c r="O31" s="102">
        <v>26.5</v>
      </c>
      <c r="P31" s="101">
        <v>1.1000000000000001</v>
      </c>
      <c r="Q31" s="101">
        <v>216.06</v>
      </c>
      <c r="R31" s="102">
        <v>17.5</v>
      </c>
      <c r="S31" s="101">
        <v>0.1</v>
      </c>
      <c r="T31" s="101">
        <v>0</v>
      </c>
      <c r="U31" s="101">
        <v>0</v>
      </c>
      <c r="V31" s="101">
        <v>0</v>
      </c>
      <c r="W31" s="101">
        <v>9.91</v>
      </c>
      <c r="X31" s="101">
        <v>2.2999999999999998</v>
      </c>
      <c r="Y31" s="101">
        <v>2.2999999999999998</v>
      </c>
      <c r="Z31" s="101">
        <v>20.88</v>
      </c>
      <c r="AA31" s="102">
        <v>17.3</v>
      </c>
      <c r="AB31" s="101">
        <v>0.4</v>
      </c>
      <c r="AC31" s="101">
        <v>22.71</v>
      </c>
      <c r="AD31" s="102">
        <v>14</v>
      </c>
      <c r="AE31" s="101">
        <v>0.1</v>
      </c>
      <c r="AF31" s="101">
        <v>67.569999999999993</v>
      </c>
      <c r="AG31" s="102">
        <v>1.8</v>
      </c>
      <c r="AH31" s="101">
        <v>0</v>
      </c>
      <c r="AI31" s="101">
        <v>40.14</v>
      </c>
      <c r="AJ31" s="102">
        <v>4</v>
      </c>
      <c r="AK31" s="101">
        <v>0</v>
      </c>
      <c r="AL31" s="101">
        <v>39.14</v>
      </c>
      <c r="AM31" s="102">
        <v>7.1</v>
      </c>
      <c r="AN31" s="101">
        <v>0.3</v>
      </c>
      <c r="AO31" s="101">
        <v>3.23</v>
      </c>
      <c r="AP31" s="102">
        <v>0.2</v>
      </c>
      <c r="AQ31" s="101">
        <v>0</v>
      </c>
      <c r="AR31" s="101">
        <v>32.18</v>
      </c>
      <c r="AS31" s="102">
        <v>1.6</v>
      </c>
      <c r="AT31" s="101">
        <v>0</v>
      </c>
      <c r="AU31" s="101">
        <v>3</v>
      </c>
      <c r="AV31" s="101">
        <v>0</v>
      </c>
      <c r="AW31" s="103">
        <v>2</v>
      </c>
      <c r="AX31" s="103">
        <v>3</v>
      </c>
      <c r="AY31" s="101">
        <v>8</v>
      </c>
      <c r="AZ31" s="101">
        <v>1</v>
      </c>
      <c r="BA31" s="101">
        <v>2</v>
      </c>
      <c r="BB31" s="101">
        <v>0</v>
      </c>
      <c r="BC31" s="103">
        <v>12</v>
      </c>
      <c r="BD31" s="103">
        <v>0</v>
      </c>
      <c r="BE31" s="110">
        <v>27</v>
      </c>
      <c r="BF31" s="110">
        <v>4</v>
      </c>
      <c r="BG31" s="111">
        <v>510.24</v>
      </c>
      <c r="BH31" s="111">
        <v>111.89999999999999</v>
      </c>
      <c r="BI31" s="111">
        <v>6</v>
      </c>
      <c r="BJ31" s="111">
        <v>35.409999999999997</v>
      </c>
      <c r="BK31" s="111">
        <v>1.8</v>
      </c>
      <c r="BL31" s="111">
        <v>0</v>
      </c>
    </row>
    <row r="32" spans="1:64" s="69" customFormat="1" x14ac:dyDescent="0.25">
      <c r="A32" s="92" t="s">
        <v>79</v>
      </c>
      <c r="B32" s="92">
        <v>2019</v>
      </c>
      <c r="C32" s="93">
        <v>41170</v>
      </c>
      <c r="D32" s="94">
        <v>22477</v>
      </c>
      <c r="E32" s="95">
        <f>'Data 2022'!D16</f>
        <v>23.6</v>
      </c>
      <c r="F32" s="95">
        <f>'Data 2022'!E16</f>
        <v>8.0939750000000004</v>
      </c>
      <c r="G32" s="95" t="e">
        <f>'Data 2022'!#REF!</f>
        <v>#REF!</v>
      </c>
      <c r="H32" s="95">
        <f>'Data 2022'!F16</f>
        <v>0</v>
      </c>
      <c r="I32" s="95">
        <f>'Data 2022'!G16</f>
        <v>0</v>
      </c>
      <c r="J32" s="95">
        <f>'Data 2022'!H16</f>
        <v>0</v>
      </c>
      <c r="K32" s="95">
        <f>'Data 2022'!I16</f>
        <v>0</v>
      </c>
      <c r="L32" s="95">
        <f>'Data 2022'!J16</f>
        <v>0</v>
      </c>
      <c r="M32" s="95">
        <f>'Data 2022'!K16</f>
        <v>0</v>
      </c>
      <c r="N32" s="95">
        <f>'Data 2022'!L16</f>
        <v>28.63</v>
      </c>
      <c r="O32" s="95">
        <f>'Data 2022'!M16</f>
        <v>26.104927</v>
      </c>
      <c r="P32" s="95">
        <f>'Data 2022'!N16</f>
        <v>3.1</v>
      </c>
      <c r="Q32" s="95">
        <f>'Data 2022'!O16</f>
        <v>241.89</v>
      </c>
      <c r="R32" s="95">
        <f>'Data 2022'!P16</f>
        <v>18.593295000000001</v>
      </c>
      <c r="S32" s="95">
        <f>'Data 2022'!Q16</f>
        <v>0.06</v>
      </c>
      <c r="T32" s="95">
        <f>'Data 2022'!R16</f>
        <v>0</v>
      </c>
      <c r="U32" s="95">
        <f>'Data 2022'!S16</f>
        <v>0</v>
      </c>
      <c r="V32" s="95">
        <f>'Data 2022'!T16</f>
        <v>0</v>
      </c>
      <c r="W32" s="95">
        <f>'Data 2022'!U16</f>
        <v>13.56</v>
      </c>
      <c r="X32" s="95">
        <f>'Data 2022'!V16</f>
        <v>8.7195599999999995</v>
      </c>
      <c r="Y32" s="95">
        <f>'Data 2022'!W16</f>
        <v>4.3597799999999998</v>
      </c>
      <c r="Z32" s="95">
        <f>'Data 2022'!X16</f>
        <v>19.16</v>
      </c>
      <c r="AA32" s="95">
        <f>'Data 2022'!Y16</f>
        <v>16.603141000000001</v>
      </c>
      <c r="AB32" s="95">
        <f>'Data 2022'!Z16</f>
        <v>0.95</v>
      </c>
      <c r="AC32" s="95">
        <f>'Data 2022'!AA16</f>
        <v>29.38</v>
      </c>
      <c r="AD32" s="95">
        <f>'Data 2022'!AB16</f>
        <v>23.821866</v>
      </c>
      <c r="AE32" s="95">
        <f>'Data 2022'!AC16</f>
        <v>0.7</v>
      </c>
      <c r="AF32" s="95">
        <f>'Data 2022'!AD16</f>
        <v>57</v>
      </c>
      <c r="AG32" s="95">
        <f>'Data 2022'!AE16</f>
        <v>1.310746</v>
      </c>
      <c r="AH32" s="95">
        <f>'Data 2022'!AF16</f>
        <v>0.03</v>
      </c>
      <c r="AI32" s="95">
        <f>'Data 2022'!AG16</f>
        <v>36.07</v>
      </c>
      <c r="AJ32" s="95">
        <f>'Data 2022'!AH16</f>
        <v>4.2366000000000001</v>
      </c>
      <c r="AK32" s="95">
        <f>'Data 2022'!AI16</f>
        <v>0</v>
      </c>
      <c r="AL32" s="95">
        <f>'Data 2022'!AJ16</f>
        <v>52.08</v>
      </c>
      <c r="AM32" s="95">
        <f>'Data 2022'!AK16</f>
        <v>11.652006999999999</v>
      </c>
      <c r="AN32" s="95">
        <f>'Data 2022'!AL16</f>
        <v>8.9999999999999993E-3</v>
      </c>
      <c r="AO32" s="95">
        <f>'Data 2022'!AM16</f>
        <v>0</v>
      </c>
      <c r="AP32" s="95">
        <f>'Data 2022'!AN16</f>
        <v>0</v>
      </c>
      <c r="AQ32" s="95" t="e">
        <f>'Data 2022'!#REF!</f>
        <v>#REF!</v>
      </c>
      <c r="AR32" s="95">
        <f>'Data 2022'!AO16</f>
        <v>0</v>
      </c>
      <c r="AS32" s="95">
        <f>'Data 2022'!AP16</f>
        <v>0</v>
      </c>
      <c r="AT32" s="95" t="e">
        <f>'Data 2022'!#REF!</f>
        <v>#REF!</v>
      </c>
      <c r="AU32" s="95">
        <f>'Data 2022'!AQ16</f>
        <v>0</v>
      </c>
      <c r="AV32" s="95">
        <f>'Data 2022'!AR16</f>
        <v>0</v>
      </c>
      <c r="AW32" s="95">
        <f>'Data 2022'!AS16</f>
        <v>0</v>
      </c>
      <c r="AX32" s="95">
        <f>'Data 2022'!AT16</f>
        <v>0</v>
      </c>
      <c r="AY32" s="95">
        <f>'Data 2022'!AU16</f>
        <v>11</v>
      </c>
      <c r="AZ32" s="95">
        <f>'Data 2022'!AV16</f>
        <v>2</v>
      </c>
      <c r="BA32" s="95">
        <f>'Data 2022'!AW16</f>
        <v>18</v>
      </c>
      <c r="BB32" s="95">
        <f>'Data 2022'!AX16</f>
        <v>0</v>
      </c>
      <c r="BC32" s="95">
        <f>'Data 2022'!AY16</f>
        <v>10</v>
      </c>
      <c r="BD32" s="95">
        <f>'Data 2022'!AZ16</f>
        <v>0</v>
      </c>
      <c r="BE32" s="108">
        <f t="shared" si="2"/>
        <v>39</v>
      </c>
      <c r="BF32" s="108">
        <f t="shared" si="2"/>
        <v>2</v>
      </c>
      <c r="BG32" s="109">
        <f t="shared" si="0"/>
        <v>501.37</v>
      </c>
      <c r="BH32" s="109">
        <f t="shared" si="0"/>
        <v>119.136117</v>
      </c>
      <c r="BI32" s="109" t="e">
        <f t="shared" si="0"/>
        <v>#REF!</v>
      </c>
      <c r="BJ32" s="109">
        <f t="shared" si="3"/>
        <v>0</v>
      </c>
      <c r="BK32" s="109">
        <f t="shared" si="1"/>
        <v>0</v>
      </c>
      <c r="BL32" s="109" t="e">
        <f t="shared" si="1"/>
        <v>#REF!</v>
      </c>
    </row>
    <row r="33" spans="1:64" s="106" customFormat="1" x14ac:dyDescent="0.25">
      <c r="A33" s="98" t="s">
        <v>79</v>
      </c>
      <c r="B33" s="98">
        <v>2018</v>
      </c>
      <c r="C33" s="99"/>
      <c r="D33" s="100"/>
      <c r="E33" s="101"/>
      <c r="F33" s="102"/>
      <c r="G33" s="101"/>
      <c r="H33" s="101"/>
      <c r="I33" s="102"/>
      <c r="J33" s="101"/>
      <c r="K33" s="101"/>
      <c r="L33" s="102"/>
      <c r="M33" s="101"/>
      <c r="N33" s="101"/>
      <c r="O33" s="102"/>
      <c r="P33" s="101"/>
      <c r="Q33" s="101"/>
      <c r="R33" s="102"/>
      <c r="S33" s="101"/>
      <c r="T33" s="101"/>
      <c r="U33" s="101"/>
      <c r="V33" s="101"/>
      <c r="W33" s="101"/>
      <c r="X33" s="101"/>
      <c r="Y33" s="101"/>
      <c r="Z33" s="101"/>
      <c r="AA33" s="102"/>
      <c r="AB33" s="101"/>
      <c r="AC33" s="101"/>
      <c r="AD33" s="102"/>
      <c r="AE33" s="101"/>
      <c r="AF33" s="101"/>
      <c r="AG33" s="102"/>
      <c r="AH33" s="101"/>
      <c r="AI33" s="101"/>
      <c r="AJ33" s="102"/>
      <c r="AK33" s="101"/>
      <c r="AL33" s="101"/>
      <c r="AM33" s="102"/>
      <c r="AN33" s="101"/>
      <c r="AO33" s="101"/>
      <c r="AP33" s="102"/>
      <c r="AQ33" s="101"/>
      <c r="AR33" s="101"/>
      <c r="AS33" s="102"/>
      <c r="AT33" s="101"/>
      <c r="AU33" s="101"/>
      <c r="AV33" s="101"/>
      <c r="AW33" s="103"/>
      <c r="AX33" s="103"/>
      <c r="AY33" s="101"/>
      <c r="AZ33" s="101"/>
      <c r="BA33" s="101"/>
      <c r="BB33" s="101"/>
      <c r="BC33" s="103"/>
      <c r="BD33" s="103"/>
      <c r="BE33" s="110"/>
      <c r="BF33" s="110"/>
      <c r="BG33" s="111"/>
      <c r="BH33" s="111"/>
      <c r="BI33" s="111"/>
      <c r="BJ33" s="111"/>
      <c r="BK33" s="111"/>
      <c r="BL33" s="111"/>
    </row>
    <row r="34" spans="1:64" x14ac:dyDescent="0.25">
      <c r="A34" s="92" t="s">
        <v>14</v>
      </c>
      <c r="B34" s="92">
        <v>2019</v>
      </c>
      <c r="C34" s="93">
        <v>31495</v>
      </c>
      <c r="D34" s="94">
        <v>17635</v>
      </c>
      <c r="E34" s="95">
        <f>'Data 2022'!D17</f>
        <v>63.83</v>
      </c>
      <c r="F34" s="95">
        <f>'Data 2022'!E17</f>
        <v>16.96</v>
      </c>
      <c r="G34" s="95" t="e">
        <f>'Data 2022'!#REF!</f>
        <v>#REF!</v>
      </c>
      <c r="H34" s="95">
        <f>'Data 2022'!F17</f>
        <v>4.47</v>
      </c>
      <c r="I34" s="95">
        <f>'Data 2022'!G17</f>
        <v>3.24</v>
      </c>
      <c r="J34" s="95">
        <f>'Data 2022'!H17</f>
        <v>0.26</v>
      </c>
      <c r="K34" s="95">
        <f>'Data 2022'!I17</f>
        <v>13.87</v>
      </c>
      <c r="L34" s="95">
        <f>'Data 2022'!J17</f>
        <v>12.41</v>
      </c>
      <c r="M34" s="95">
        <f>'Data 2022'!K17</f>
        <v>1.3</v>
      </c>
      <c r="N34" s="95">
        <f>'Data 2022'!L17</f>
        <v>76.05</v>
      </c>
      <c r="O34" s="95">
        <f>'Data 2022'!M17</f>
        <v>60.07</v>
      </c>
      <c r="P34" s="95">
        <f>'Data 2022'!N17</f>
        <v>6.82</v>
      </c>
      <c r="Q34" s="95">
        <f>'Data 2022'!O17</f>
        <v>218.64</v>
      </c>
      <c r="R34" s="95">
        <f>'Data 2022'!P17</f>
        <v>26.93</v>
      </c>
      <c r="S34" s="95">
        <f>'Data 2022'!Q17</f>
        <v>4.4000000000000004</v>
      </c>
      <c r="T34" s="95">
        <f>'Data 2022'!R17</f>
        <v>0</v>
      </c>
      <c r="U34" s="95">
        <f>'Data 2022'!S17</f>
        <v>0</v>
      </c>
      <c r="V34" s="95">
        <f>'Data 2022'!T17</f>
        <v>0</v>
      </c>
      <c r="W34" s="95">
        <f>'Data 2022'!U17</f>
        <v>18.350000000000001</v>
      </c>
      <c r="X34" s="95">
        <f>'Data 2022'!V17</f>
        <v>10.9</v>
      </c>
      <c r="Y34" s="95">
        <f>'Data 2022'!W17</f>
        <v>5.5</v>
      </c>
      <c r="Z34" s="95">
        <f>'Data 2022'!X17</f>
        <v>33.44</v>
      </c>
      <c r="AA34" s="95">
        <f>'Data 2022'!Y17</f>
        <v>52.99</v>
      </c>
      <c r="AB34" s="95">
        <f>'Data 2022'!Z17</f>
        <v>12.7</v>
      </c>
      <c r="AC34" s="95">
        <f>'Data 2022'!AA17</f>
        <v>68.040000000000006</v>
      </c>
      <c r="AD34" s="95">
        <f>'Data 2022'!AB17</f>
        <v>58.47</v>
      </c>
      <c r="AE34" s="95">
        <f>'Data 2022'!AC17</f>
        <v>7.29</v>
      </c>
      <c r="AF34" s="95">
        <f>'Data 2022'!AD17</f>
        <v>99.54</v>
      </c>
      <c r="AG34" s="95">
        <f>'Data 2022'!AE17</f>
        <v>2.61</v>
      </c>
      <c r="AH34" s="95">
        <f>'Data 2022'!AF17</f>
        <v>0</v>
      </c>
      <c r="AI34" s="95">
        <f>'Data 2022'!AG17</f>
        <v>55.96</v>
      </c>
      <c r="AJ34" s="95">
        <f>'Data 2022'!AH17</f>
        <v>8.7799999999999994</v>
      </c>
      <c r="AK34" s="95">
        <f>'Data 2022'!AI17</f>
        <v>0</v>
      </c>
      <c r="AL34" s="95">
        <f>'Data 2022'!AJ17</f>
        <v>72.28</v>
      </c>
      <c r="AM34" s="95">
        <f>'Data 2022'!AK17</f>
        <v>19.760000000000002</v>
      </c>
      <c r="AN34" s="95">
        <f>'Data 2022'!AL17</f>
        <v>0.1</v>
      </c>
      <c r="AO34" s="95">
        <f>'Data 2022'!AM17</f>
        <v>12.84</v>
      </c>
      <c r="AP34" s="95">
        <f>'Data 2022'!AN17</f>
        <v>0.72</v>
      </c>
      <c r="AQ34" s="95" t="e">
        <f>'Data 2022'!#REF!</f>
        <v>#REF!</v>
      </c>
      <c r="AR34" s="95">
        <f>'Data 2022'!AO17</f>
        <v>33.78</v>
      </c>
      <c r="AS34" s="95">
        <f>'Data 2022'!AP17</f>
        <v>2.76</v>
      </c>
      <c r="AT34" s="95" t="e">
        <f>'Data 2022'!#REF!</f>
        <v>#REF!</v>
      </c>
      <c r="AU34" s="95">
        <f>'Data 2022'!AQ17</f>
        <v>5</v>
      </c>
      <c r="AV34" s="95">
        <f>'Data 2022'!AR17</f>
        <v>0</v>
      </c>
      <c r="AW34" s="95">
        <f>'Data 2022'!AS17</f>
        <v>3</v>
      </c>
      <c r="AX34" s="95">
        <f>'Data 2022'!AT17</f>
        <v>0</v>
      </c>
      <c r="AY34" s="95">
        <f>'Data 2022'!AU17</f>
        <v>28</v>
      </c>
      <c r="AZ34" s="95">
        <f>'Data 2022'!AV17</f>
        <v>9</v>
      </c>
      <c r="BA34" s="95">
        <f>'Data 2022'!AW17</f>
        <v>31</v>
      </c>
      <c r="BB34" s="95">
        <f>'Data 2022'!AX17</f>
        <v>2</v>
      </c>
      <c r="BC34" s="95">
        <f>'Data 2022'!AY17</f>
        <v>13</v>
      </c>
      <c r="BD34" s="95">
        <f>'Data 2022'!AZ17</f>
        <v>5</v>
      </c>
      <c r="BE34" s="108">
        <f t="shared" si="2"/>
        <v>80</v>
      </c>
      <c r="BF34" s="108">
        <f t="shared" si="2"/>
        <v>16</v>
      </c>
      <c r="BG34" s="109">
        <f t="shared" si="0"/>
        <v>771.09</v>
      </c>
      <c r="BH34" s="109">
        <f t="shared" si="0"/>
        <v>276.60000000000008</v>
      </c>
      <c r="BI34" s="109" t="e">
        <f t="shared" si="0"/>
        <v>#REF!</v>
      </c>
      <c r="BJ34" s="109">
        <f t="shared" si="3"/>
        <v>46.620000000000005</v>
      </c>
      <c r="BK34" s="109">
        <f t="shared" si="1"/>
        <v>3.4799999999999995</v>
      </c>
      <c r="BL34" s="109" t="e">
        <f t="shared" si="1"/>
        <v>#REF!</v>
      </c>
    </row>
    <row r="35" spans="1:64" x14ac:dyDescent="0.25">
      <c r="A35" s="98" t="s">
        <v>14</v>
      </c>
      <c r="B35" s="98">
        <v>2018</v>
      </c>
      <c r="C35" s="99">
        <v>31168</v>
      </c>
      <c r="D35" s="100">
        <v>17544</v>
      </c>
      <c r="E35" s="101">
        <v>28.33</v>
      </c>
      <c r="F35" s="102">
        <v>8.1999999999999993</v>
      </c>
      <c r="G35" s="101">
        <v>0</v>
      </c>
      <c r="H35" s="101">
        <v>0.75</v>
      </c>
      <c r="I35" s="102">
        <v>1.28</v>
      </c>
      <c r="J35" s="101">
        <v>0.23</v>
      </c>
      <c r="K35" s="101">
        <v>12.8</v>
      </c>
      <c r="L35" s="102">
        <v>15.1</v>
      </c>
      <c r="M35" s="101">
        <v>2.7</v>
      </c>
      <c r="N35" s="101">
        <v>64.25</v>
      </c>
      <c r="O35" s="102">
        <v>40.770000000000003</v>
      </c>
      <c r="P35" s="101">
        <v>2.8</v>
      </c>
      <c r="Q35" s="101">
        <v>224.19</v>
      </c>
      <c r="R35" s="102">
        <v>23.18</v>
      </c>
      <c r="S35" s="101">
        <v>0</v>
      </c>
      <c r="T35" s="101">
        <v>0</v>
      </c>
      <c r="U35" s="101">
        <v>0</v>
      </c>
      <c r="V35" s="101">
        <v>0</v>
      </c>
      <c r="W35" s="101">
        <v>7.03</v>
      </c>
      <c r="X35" s="101">
        <v>1.92</v>
      </c>
      <c r="Y35" s="101">
        <v>2.1</v>
      </c>
      <c r="Z35" s="101">
        <v>26.79</v>
      </c>
      <c r="AA35" s="102">
        <v>27.05</v>
      </c>
      <c r="AB35" s="101">
        <v>2.2000000000000002</v>
      </c>
      <c r="AC35" s="101">
        <v>51.67</v>
      </c>
      <c r="AD35" s="102">
        <v>31.29</v>
      </c>
      <c r="AE35" s="101">
        <v>0.6</v>
      </c>
      <c r="AF35" s="101">
        <v>40.49</v>
      </c>
      <c r="AG35" s="102">
        <v>1.7</v>
      </c>
      <c r="AH35" s="101">
        <v>0</v>
      </c>
      <c r="AI35" s="101">
        <v>54.79</v>
      </c>
      <c r="AJ35" s="102">
        <v>7.27</v>
      </c>
      <c r="AK35" s="101">
        <v>0.64</v>
      </c>
      <c r="AL35" s="101">
        <v>69.040000000000006</v>
      </c>
      <c r="AM35" s="102">
        <v>12.7</v>
      </c>
      <c r="AN35" s="101">
        <v>0.06</v>
      </c>
      <c r="AO35" s="101">
        <v>9</v>
      </c>
      <c r="AP35" s="102">
        <v>0.56999999999999995</v>
      </c>
      <c r="AQ35" s="101">
        <v>0</v>
      </c>
      <c r="AR35" s="101">
        <v>11</v>
      </c>
      <c r="AS35" s="102">
        <v>0.88</v>
      </c>
      <c r="AT35" s="101">
        <v>0</v>
      </c>
      <c r="AU35" s="101">
        <v>7</v>
      </c>
      <c r="AV35" s="101">
        <v>10</v>
      </c>
      <c r="AW35" s="103">
        <v>3</v>
      </c>
      <c r="AX35" s="103">
        <v>8</v>
      </c>
      <c r="AY35" s="101">
        <v>17</v>
      </c>
      <c r="AZ35" s="101">
        <v>4</v>
      </c>
      <c r="BA35" s="101">
        <v>9</v>
      </c>
      <c r="BB35" s="101">
        <v>1</v>
      </c>
      <c r="BC35" s="103">
        <v>14</v>
      </c>
      <c r="BD35" s="103">
        <v>4</v>
      </c>
      <c r="BE35" s="110">
        <v>50</v>
      </c>
      <c r="BF35" s="110">
        <v>27</v>
      </c>
      <c r="BG35" s="111">
        <v>600.13</v>
      </c>
      <c r="BH35" s="111">
        <v>171.90999999999997</v>
      </c>
      <c r="BI35" s="111">
        <v>11.330000000000002</v>
      </c>
      <c r="BJ35" s="111">
        <v>20</v>
      </c>
      <c r="BK35" s="111">
        <v>1.45</v>
      </c>
      <c r="BL35" s="111">
        <v>0</v>
      </c>
    </row>
    <row r="36" spans="1:64" x14ac:dyDescent="0.25">
      <c r="A36" s="92" t="s">
        <v>15</v>
      </c>
      <c r="B36" s="92">
        <v>2019</v>
      </c>
      <c r="C36" s="93">
        <v>62709</v>
      </c>
      <c r="D36" s="94">
        <v>35405</v>
      </c>
      <c r="E36" s="95">
        <f>'Data 2022'!D18</f>
        <v>26.6</v>
      </c>
      <c r="F36" s="95">
        <f>'Data 2022'!E18</f>
        <v>7.4</v>
      </c>
      <c r="G36" s="95" t="e">
        <f>'Data 2022'!#REF!</f>
        <v>#REF!</v>
      </c>
      <c r="H36" s="95">
        <f>'Data 2022'!F18</f>
        <v>1</v>
      </c>
      <c r="I36" s="95">
        <f>'Data 2022'!G18</f>
        <v>1</v>
      </c>
      <c r="J36" s="95">
        <f>'Data 2022'!H18</f>
        <v>0.3</v>
      </c>
      <c r="K36" s="95">
        <f>'Data 2022'!I18</f>
        <v>12</v>
      </c>
      <c r="L36" s="95">
        <f>'Data 2022'!J18</f>
        <v>20.399999999999999</v>
      </c>
      <c r="M36" s="95">
        <f>'Data 2022'!K18</f>
        <v>4.0999999999999996</v>
      </c>
      <c r="N36" s="95">
        <f>'Data 2022'!L18</f>
        <v>55.8</v>
      </c>
      <c r="O36" s="95">
        <f>'Data 2022'!M18</f>
        <v>42.2</v>
      </c>
      <c r="P36" s="95">
        <f>'Data 2022'!N18</f>
        <v>5.5</v>
      </c>
      <c r="Q36" s="95">
        <f>'Data 2022'!O18</f>
        <v>210.3</v>
      </c>
      <c r="R36" s="95">
        <f>'Data 2022'!P18</f>
        <v>23.3</v>
      </c>
      <c r="S36" s="95">
        <f>'Data 2022'!Q18</f>
        <v>0</v>
      </c>
      <c r="T36" s="95">
        <f>'Data 2022'!R18</f>
        <v>0</v>
      </c>
      <c r="U36" s="95">
        <f>'Data 2022'!S18</f>
        <v>0</v>
      </c>
      <c r="V36" s="95">
        <f>'Data 2022'!T18</f>
        <v>0</v>
      </c>
      <c r="W36" s="95">
        <f>'Data 2022'!U18</f>
        <v>22.4</v>
      </c>
      <c r="X36" s="95">
        <f>'Data 2022'!V18</f>
        <v>11.3</v>
      </c>
      <c r="Y36" s="95">
        <f>'Data 2022'!W18</f>
        <v>5.6</v>
      </c>
      <c r="Z36" s="95">
        <f>'Data 2022'!X18</f>
        <v>27.6</v>
      </c>
      <c r="AA36" s="95">
        <f>'Data 2022'!Y18</f>
        <v>37.299999999999997</v>
      </c>
      <c r="AB36" s="95">
        <f>'Data 2022'!Z18</f>
        <v>6.8</v>
      </c>
      <c r="AC36" s="95">
        <f>'Data 2022'!AA18</f>
        <v>51.6</v>
      </c>
      <c r="AD36" s="95">
        <f>'Data 2022'!AB18</f>
        <v>34.299999999999997</v>
      </c>
      <c r="AE36" s="95">
        <f>'Data 2022'!AC18</f>
        <v>0.8</v>
      </c>
      <c r="AF36" s="95">
        <f>'Data 2022'!AD18</f>
        <v>89.5</v>
      </c>
      <c r="AG36" s="95">
        <f>'Data 2022'!AE18</f>
        <v>1.8</v>
      </c>
      <c r="AH36" s="95">
        <f>'Data 2022'!AF18</f>
        <v>0</v>
      </c>
      <c r="AI36" s="95">
        <f>'Data 2022'!AG18</f>
        <v>59.4</v>
      </c>
      <c r="AJ36" s="95">
        <f>'Data 2022'!AH18</f>
        <v>9.1999999999999993</v>
      </c>
      <c r="AK36" s="95">
        <f>'Data 2022'!AI18</f>
        <v>0</v>
      </c>
      <c r="AL36" s="95">
        <f>'Data 2022'!AJ18</f>
        <v>78.5</v>
      </c>
      <c r="AM36" s="95">
        <f>'Data 2022'!AK18</f>
        <v>14.1</v>
      </c>
      <c r="AN36" s="95">
        <f>'Data 2022'!AL18</f>
        <v>0.2</v>
      </c>
      <c r="AO36" s="95">
        <f>'Data 2022'!AM18</f>
        <v>18.3</v>
      </c>
      <c r="AP36" s="95">
        <f>'Data 2022'!AN18</f>
        <v>0.6</v>
      </c>
      <c r="AQ36" s="95" t="e">
        <f>'Data 2022'!#REF!</f>
        <v>#REF!</v>
      </c>
      <c r="AR36" s="95">
        <f>'Data 2022'!AO18</f>
        <v>35.799999999999997</v>
      </c>
      <c r="AS36" s="95">
        <f>'Data 2022'!AP18</f>
        <v>1.2</v>
      </c>
      <c r="AT36" s="95" t="e">
        <f>'Data 2022'!#REF!</f>
        <v>#REF!</v>
      </c>
      <c r="AU36" s="95">
        <f>'Data 2022'!AQ18</f>
        <v>1</v>
      </c>
      <c r="AV36" s="95">
        <f>'Data 2022'!AR18</f>
        <v>0</v>
      </c>
      <c r="AW36" s="95">
        <f>'Data 2022'!AS18</f>
        <v>10</v>
      </c>
      <c r="AX36" s="95">
        <f>'Data 2022'!AT18</f>
        <v>8</v>
      </c>
      <c r="AY36" s="95">
        <f>'Data 2022'!AU18</f>
        <v>27</v>
      </c>
      <c r="AZ36" s="95">
        <f>'Data 2022'!AV18</f>
        <v>7</v>
      </c>
      <c r="BA36" s="95">
        <f>'Data 2022'!AW18</f>
        <v>25</v>
      </c>
      <c r="BB36" s="95">
        <f>'Data 2022'!AX18</f>
        <v>3</v>
      </c>
      <c r="BC36" s="95">
        <f>'Data 2022'!AY18</f>
        <v>26</v>
      </c>
      <c r="BD36" s="95">
        <f>'Data 2022'!AZ18</f>
        <v>11</v>
      </c>
      <c r="BE36" s="108">
        <f t="shared" si="2"/>
        <v>89</v>
      </c>
      <c r="BF36" s="108">
        <f t="shared" si="2"/>
        <v>29</v>
      </c>
      <c r="BG36" s="109">
        <f t="shared" ref="BG36:BI58" si="4">E36+H36+K36+N36+Q36+T36+W36+Z36+AC36+AF36+AI36+AL36+AO36+AR36</f>
        <v>688.8</v>
      </c>
      <c r="BH36" s="109">
        <f t="shared" si="4"/>
        <v>204.09999999999997</v>
      </c>
      <c r="BI36" s="109" t="e">
        <f t="shared" si="4"/>
        <v>#REF!</v>
      </c>
      <c r="BJ36" s="109">
        <f t="shared" si="3"/>
        <v>54.099999999999994</v>
      </c>
      <c r="BK36" s="109">
        <f t="shared" si="3"/>
        <v>1.7999999999999998</v>
      </c>
      <c r="BL36" s="109" t="e">
        <f t="shared" si="3"/>
        <v>#REF!</v>
      </c>
    </row>
    <row r="37" spans="1:64" x14ac:dyDescent="0.25">
      <c r="A37" s="98" t="s">
        <v>15</v>
      </c>
      <c r="B37" s="98">
        <v>2018</v>
      </c>
      <c r="C37" s="99">
        <v>62686</v>
      </c>
      <c r="D37" s="100">
        <v>35539</v>
      </c>
      <c r="E37" s="101">
        <v>39.9</v>
      </c>
      <c r="F37" s="102">
        <v>10.7</v>
      </c>
      <c r="G37" s="101">
        <v>0</v>
      </c>
      <c r="H37" s="101">
        <v>0</v>
      </c>
      <c r="I37" s="102">
        <v>0</v>
      </c>
      <c r="J37" s="101">
        <v>0</v>
      </c>
      <c r="K37" s="101">
        <v>13.8</v>
      </c>
      <c r="L37" s="102">
        <v>12.5</v>
      </c>
      <c r="M37" s="101">
        <v>0.6</v>
      </c>
      <c r="N37" s="101">
        <v>146.4</v>
      </c>
      <c r="O37" s="102">
        <v>68.099999999999994</v>
      </c>
      <c r="P37" s="101">
        <v>1.2</v>
      </c>
      <c r="Q37" s="101">
        <v>320</v>
      </c>
      <c r="R37" s="102">
        <v>12.3</v>
      </c>
      <c r="S37" s="101">
        <v>0</v>
      </c>
      <c r="T37" s="101">
        <v>0</v>
      </c>
      <c r="U37" s="101">
        <v>0</v>
      </c>
      <c r="V37" s="101">
        <v>0</v>
      </c>
      <c r="W37" s="101">
        <v>36</v>
      </c>
      <c r="X37" s="101">
        <v>6.3</v>
      </c>
      <c r="Y37" s="101">
        <v>6.3</v>
      </c>
      <c r="Z37" s="101">
        <v>74</v>
      </c>
      <c r="AA37" s="102">
        <v>68.2</v>
      </c>
      <c r="AB37" s="101">
        <v>2.8</v>
      </c>
      <c r="AC37" s="101">
        <v>109.6</v>
      </c>
      <c r="AD37" s="102">
        <v>56.7</v>
      </c>
      <c r="AE37" s="101">
        <v>2.9</v>
      </c>
      <c r="AF37" s="101">
        <v>141</v>
      </c>
      <c r="AG37" s="102">
        <v>4.3</v>
      </c>
      <c r="AH37" s="101">
        <v>0</v>
      </c>
      <c r="AI37" s="101">
        <v>120.5</v>
      </c>
      <c r="AJ37" s="102">
        <v>15.7</v>
      </c>
      <c r="AK37" s="101">
        <v>0</v>
      </c>
      <c r="AL37" s="101">
        <v>168.75</v>
      </c>
      <c r="AM37" s="102">
        <v>22</v>
      </c>
      <c r="AN37" s="101">
        <v>0</v>
      </c>
      <c r="AO37" s="101">
        <v>26.9</v>
      </c>
      <c r="AP37" s="102">
        <v>1.6</v>
      </c>
      <c r="AQ37" s="101">
        <v>0</v>
      </c>
      <c r="AR37" s="101">
        <v>47.8</v>
      </c>
      <c r="AS37" s="102">
        <v>2.8</v>
      </c>
      <c r="AT37" s="101">
        <v>0</v>
      </c>
      <c r="AU37" s="101">
        <v>0</v>
      </c>
      <c r="AV37" s="101">
        <v>0</v>
      </c>
      <c r="AW37" s="103">
        <v>5</v>
      </c>
      <c r="AX37" s="103">
        <v>0</v>
      </c>
      <c r="AY37" s="101">
        <v>8</v>
      </c>
      <c r="AZ37" s="101">
        <v>3</v>
      </c>
      <c r="BA37" s="101">
        <v>8</v>
      </c>
      <c r="BB37" s="101">
        <v>4</v>
      </c>
      <c r="BC37" s="103">
        <v>25</v>
      </c>
      <c r="BD37" s="103">
        <v>4</v>
      </c>
      <c r="BE37" s="110">
        <v>46</v>
      </c>
      <c r="BF37" s="110">
        <v>11</v>
      </c>
      <c r="BG37" s="111">
        <v>1244.6500000000001</v>
      </c>
      <c r="BH37" s="111">
        <v>281.20000000000005</v>
      </c>
      <c r="BI37" s="111">
        <v>13.799999999999999</v>
      </c>
      <c r="BJ37" s="111">
        <v>74.699999999999989</v>
      </c>
      <c r="BK37" s="111">
        <v>4.4000000000000004</v>
      </c>
      <c r="BL37" s="111">
        <v>0</v>
      </c>
    </row>
    <row r="38" spans="1:64" x14ac:dyDescent="0.25">
      <c r="A38" s="92" t="s">
        <v>16</v>
      </c>
      <c r="B38" s="92">
        <v>2019</v>
      </c>
      <c r="C38" s="93">
        <v>28966</v>
      </c>
      <c r="D38" s="94">
        <v>16980</v>
      </c>
      <c r="E38" s="95">
        <f>'Data 2022'!D19</f>
        <v>81.099999999999994</v>
      </c>
      <c r="F38" s="95">
        <f>'Data 2022'!E19</f>
        <v>20.7</v>
      </c>
      <c r="G38" s="95" t="e">
        <f>'Data 2022'!#REF!</f>
        <v>#REF!</v>
      </c>
      <c r="H38" s="95">
        <f>'Data 2022'!F19</f>
        <v>3</v>
      </c>
      <c r="I38" s="95">
        <f>'Data 2022'!G19</f>
        <v>4.4000000000000004</v>
      </c>
      <c r="J38" s="95">
        <f>'Data 2022'!H19</f>
        <v>0.4</v>
      </c>
      <c r="K38" s="95">
        <f>'Data 2022'!I19</f>
        <v>14</v>
      </c>
      <c r="L38" s="95">
        <f>'Data 2022'!J19</f>
        <v>19.100000000000001</v>
      </c>
      <c r="M38" s="95">
        <f>'Data 2022'!K19</f>
        <v>3.1</v>
      </c>
      <c r="N38" s="95">
        <f>'Data 2022'!L19</f>
        <v>147.19999999999999</v>
      </c>
      <c r="O38" s="95">
        <f>'Data 2022'!M19</f>
        <v>88.1</v>
      </c>
      <c r="P38" s="95">
        <f>'Data 2022'!N19</f>
        <v>7.1</v>
      </c>
      <c r="Q38" s="95">
        <f>'Data 2022'!O19</f>
        <v>261.2</v>
      </c>
      <c r="R38" s="95">
        <f>'Data 2022'!P19</f>
        <v>14</v>
      </c>
      <c r="S38" s="95">
        <f>'Data 2022'!Q19</f>
        <v>0</v>
      </c>
      <c r="T38" s="95">
        <f>'Data 2022'!R19</f>
        <v>0</v>
      </c>
      <c r="U38" s="95">
        <f>'Data 2022'!S19</f>
        <v>0</v>
      </c>
      <c r="V38" s="95">
        <f>'Data 2022'!T19</f>
        <v>0</v>
      </c>
      <c r="W38" s="95">
        <f>'Data 2022'!U19</f>
        <v>26.3</v>
      </c>
      <c r="X38" s="95">
        <f>'Data 2022'!V19</f>
        <v>16.5</v>
      </c>
      <c r="Y38" s="95">
        <f>'Data 2022'!W19</f>
        <v>8.1999999999999993</v>
      </c>
      <c r="Z38" s="95">
        <f>'Data 2022'!X19</f>
        <v>65.599999999999994</v>
      </c>
      <c r="AA38" s="95">
        <f>'Data 2022'!Y19</f>
        <v>83.9</v>
      </c>
      <c r="AB38" s="95">
        <f>'Data 2022'!Z19</f>
        <v>11.5</v>
      </c>
      <c r="AC38" s="95">
        <f>'Data 2022'!AA19</f>
        <v>86.4</v>
      </c>
      <c r="AD38" s="95">
        <f>'Data 2022'!AB19</f>
        <v>76.8</v>
      </c>
      <c r="AE38" s="95">
        <f>'Data 2022'!AC19</f>
        <v>7.8</v>
      </c>
      <c r="AF38" s="95">
        <f>'Data 2022'!AD19</f>
        <v>117.9</v>
      </c>
      <c r="AG38" s="95">
        <f>'Data 2022'!AE19</f>
        <v>2.9</v>
      </c>
      <c r="AH38" s="95">
        <f>'Data 2022'!AF19</f>
        <v>0</v>
      </c>
      <c r="AI38" s="95">
        <f>'Data 2022'!AG19</f>
        <v>116.9</v>
      </c>
      <c r="AJ38" s="95">
        <f>'Data 2022'!AH19</f>
        <v>15.2</v>
      </c>
      <c r="AK38" s="95">
        <f>'Data 2022'!AI19</f>
        <v>0</v>
      </c>
      <c r="AL38" s="95">
        <f>'Data 2022'!AJ19</f>
        <v>93.1</v>
      </c>
      <c r="AM38" s="95">
        <f>'Data 2022'!AK19</f>
        <v>24</v>
      </c>
      <c r="AN38" s="95">
        <f>'Data 2022'!AL19</f>
        <v>0</v>
      </c>
      <c r="AO38" s="95">
        <f>'Data 2022'!AM19</f>
        <v>7.7</v>
      </c>
      <c r="AP38" s="95">
        <f>'Data 2022'!AN19</f>
        <v>0.8</v>
      </c>
      <c r="AQ38" s="95" t="e">
        <f>'Data 2022'!#REF!</f>
        <v>#REF!</v>
      </c>
      <c r="AR38" s="95">
        <f>'Data 2022'!AO19</f>
        <v>30.5</v>
      </c>
      <c r="AS38" s="95">
        <f>'Data 2022'!AP19</f>
        <v>3.9</v>
      </c>
      <c r="AT38" s="95" t="e">
        <f>'Data 2022'!#REF!</f>
        <v>#REF!</v>
      </c>
      <c r="AU38" s="95">
        <f>'Data 2022'!AQ19</f>
        <v>1</v>
      </c>
      <c r="AV38" s="95">
        <f>'Data 2022'!AR19</f>
        <v>1</v>
      </c>
      <c r="AW38" s="95">
        <f>'Data 2022'!AS19</f>
        <v>12</v>
      </c>
      <c r="AX38" s="95">
        <f>'Data 2022'!AT19</f>
        <v>7</v>
      </c>
      <c r="AY38" s="95">
        <f>'Data 2022'!AU19</f>
        <v>58</v>
      </c>
      <c r="AZ38" s="95">
        <f>'Data 2022'!AV19</f>
        <v>10</v>
      </c>
      <c r="BA38" s="95">
        <f>'Data 2022'!AW19</f>
        <v>35</v>
      </c>
      <c r="BB38" s="95">
        <f>'Data 2022'!AX19</f>
        <v>14</v>
      </c>
      <c r="BC38" s="95">
        <f>'Data 2022'!AY19</f>
        <v>47</v>
      </c>
      <c r="BD38" s="95">
        <f>'Data 2022'!AZ19</f>
        <v>14</v>
      </c>
      <c r="BE38" s="108">
        <f t="shared" si="2"/>
        <v>153</v>
      </c>
      <c r="BF38" s="108">
        <f t="shared" si="2"/>
        <v>46</v>
      </c>
      <c r="BG38" s="109">
        <f t="shared" si="4"/>
        <v>1050.9000000000001</v>
      </c>
      <c r="BH38" s="109">
        <f t="shared" si="4"/>
        <v>370.29999999999995</v>
      </c>
      <c r="BI38" s="109" t="e">
        <f t="shared" si="4"/>
        <v>#REF!</v>
      </c>
      <c r="BJ38" s="109">
        <f t="shared" si="3"/>
        <v>38.200000000000003</v>
      </c>
      <c r="BK38" s="109">
        <f t="shared" si="3"/>
        <v>4.7</v>
      </c>
      <c r="BL38" s="109" t="e">
        <f t="shared" si="3"/>
        <v>#REF!</v>
      </c>
    </row>
    <row r="39" spans="1:64" x14ac:dyDescent="0.25">
      <c r="A39" s="98" t="s">
        <v>16</v>
      </c>
      <c r="B39" s="98">
        <v>2018</v>
      </c>
      <c r="C39" s="99">
        <v>28572</v>
      </c>
      <c r="D39" s="100">
        <v>16788</v>
      </c>
      <c r="E39" s="101">
        <v>39.04</v>
      </c>
      <c r="F39" s="102">
        <v>6.9</v>
      </c>
      <c r="G39" s="101">
        <v>0</v>
      </c>
      <c r="H39" s="101">
        <v>0.21</v>
      </c>
      <c r="I39" s="102">
        <v>0.1</v>
      </c>
      <c r="J39" s="101">
        <v>0</v>
      </c>
      <c r="K39" s="101">
        <v>4.67</v>
      </c>
      <c r="L39" s="102">
        <v>6.3</v>
      </c>
      <c r="M39" s="101">
        <v>1.4</v>
      </c>
      <c r="N39" s="102">
        <v>0</v>
      </c>
      <c r="O39" s="102">
        <v>0</v>
      </c>
      <c r="P39" s="102">
        <v>0</v>
      </c>
      <c r="Q39" s="101">
        <v>73.64</v>
      </c>
      <c r="R39" s="102">
        <v>32.6</v>
      </c>
      <c r="S39" s="101">
        <v>2.7</v>
      </c>
      <c r="T39" s="101">
        <v>0</v>
      </c>
      <c r="U39" s="101">
        <v>0</v>
      </c>
      <c r="V39" s="101">
        <v>0</v>
      </c>
      <c r="W39" s="101">
        <v>10.15</v>
      </c>
      <c r="X39" s="101">
        <v>3.1</v>
      </c>
      <c r="Y39" s="101">
        <v>3.1</v>
      </c>
      <c r="Z39" s="101">
        <v>49.42</v>
      </c>
      <c r="AA39" s="102">
        <v>46.3</v>
      </c>
      <c r="AB39" s="101">
        <v>3</v>
      </c>
      <c r="AC39" s="101">
        <v>56.21</v>
      </c>
      <c r="AD39" s="102">
        <v>40.200000000000003</v>
      </c>
      <c r="AE39" s="101">
        <v>1.4</v>
      </c>
      <c r="AF39" s="101">
        <v>65.19</v>
      </c>
      <c r="AG39" s="102">
        <v>1.4</v>
      </c>
      <c r="AH39" s="101">
        <v>0</v>
      </c>
      <c r="AI39" s="101">
        <v>37.56</v>
      </c>
      <c r="AJ39" s="102">
        <v>4.5</v>
      </c>
      <c r="AK39" s="101">
        <v>0</v>
      </c>
      <c r="AL39" s="101">
        <v>69.19</v>
      </c>
      <c r="AM39" s="102">
        <v>16</v>
      </c>
      <c r="AN39" s="101">
        <v>0.1</v>
      </c>
      <c r="AO39" s="101">
        <v>28.06</v>
      </c>
      <c r="AP39" s="102">
        <v>0.5</v>
      </c>
      <c r="AQ39" s="101">
        <v>0</v>
      </c>
      <c r="AR39" s="101">
        <v>41.64</v>
      </c>
      <c r="AS39" s="102">
        <v>2</v>
      </c>
      <c r="AT39" s="101">
        <v>0</v>
      </c>
      <c r="AU39" s="101">
        <v>0</v>
      </c>
      <c r="AV39" s="101">
        <v>0</v>
      </c>
      <c r="AW39" s="103">
        <v>4</v>
      </c>
      <c r="AX39" s="103">
        <v>4</v>
      </c>
      <c r="AY39" s="101">
        <v>0</v>
      </c>
      <c r="AZ39" s="101">
        <v>0</v>
      </c>
      <c r="BA39" s="101">
        <v>11</v>
      </c>
      <c r="BB39" s="101">
        <v>4</v>
      </c>
      <c r="BC39" s="103">
        <v>10</v>
      </c>
      <c r="BD39" s="103">
        <v>4</v>
      </c>
      <c r="BE39" s="110">
        <v>25</v>
      </c>
      <c r="BF39" s="110">
        <v>12</v>
      </c>
      <c r="BG39" s="111">
        <v>474.97999999999996</v>
      </c>
      <c r="BH39" s="111">
        <v>159.9</v>
      </c>
      <c r="BI39" s="111">
        <v>11.7</v>
      </c>
      <c r="BJ39" s="111">
        <v>69.7</v>
      </c>
      <c r="BK39" s="111">
        <v>2.5</v>
      </c>
      <c r="BL39" s="111">
        <v>0</v>
      </c>
    </row>
    <row r="40" spans="1:64" s="16" customFormat="1" x14ac:dyDescent="0.25">
      <c r="A40" s="92" t="s">
        <v>17</v>
      </c>
      <c r="B40" s="92">
        <v>2019</v>
      </c>
      <c r="C40" s="93">
        <v>51203</v>
      </c>
      <c r="D40" s="94">
        <v>30322</v>
      </c>
      <c r="E40" s="95">
        <f>'Data 2022'!D20</f>
        <v>39.799999999999997</v>
      </c>
      <c r="F40" s="95">
        <f>'Data 2022'!E20</f>
        <v>8.6999999999999993</v>
      </c>
      <c r="G40" s="95" t="e">
        <f>'Data 2022'!#REF!</f>
        <v>#REF!</v>
      </c>
      <c r="H40" s="95">
        <f>'Data 2022'!F20</f>
        <v>0</v>
      </c>
      <c r="I40" s="95">
        <f>'Data 2022'!G20</f>
        <v>0</v>
      </c>
      <c r="J40" s="95">
        <f>'Data 2022'!H20</f>
        <v>0</v>
      </c>
      <c r="K40" s="95">
        <f>'Data 2022'!I20</f>
        <v>2.8</v>
      </c>
      <c r="L40" s="95">
        <f>'Data 2022'!J20</f>
        <v>5.7</v>
      </c>
      <c r="M40" s="95">
        <f>'Data 2022'!K20</f>
        <v>6</v>
      </c>
      <c r="N40" s="95">
        <f>'Data 2022'!L20</f>
        <v>0</v>
      </c>
      <c r="O40" s="95">
        <f>'Data 2022'!M20</f>
        <v>0</v>
      </c>
      <c r="P40" s="95">
        <f>'Data 2022'!N20</f>
        <v>0</v>
      </c>
      <c r="Q40" s="95">
        <f>'Data 2022'!O20</f>
        <v>0</v>
      </c>
      <c r="R40" s="95">
        <f>'Data 2022'!P20</f>
        <v>0</v>
      </c>
      <c r="S40" s="95">
        <f>'Data 2022'!Q20</f>
        <v>0</v>
      </c>
      <c r="T40" s="95">
        <f>'Data 2022'!R20</f>
        <v>0</v>
      </c>
      <c r="U40" s="95">
        <f>'Data 2022'!S20</f>
        <v>0</v>
      </c>
      <c r="V40" s="95">
        <f>'Data 2022'!T20</f>
        <v>0</v>
      </c>
      <c r="W40" s="95">
        <f>'Data 2022'!U20</f>
        <v>16.899999999999999</v>
      </c>
      <c r="X40" s="95">
        <f>'Data 2022'!V20</f>
        <v>9.1</v>
      </c>
      <c r="Y40" s="95">
        <f>'Data 2022'!W20</f>
        <v>4.5999999999999996</v>
      </c>
      <c r="Z40" s="95">
        <f>'Data 2022'!X20</f>
        <v>48</v>
      </c>
      <c r="AA40" s="95">
        <f>'Data 2022'!Y20</f>
        <v>53.3</v>
      </c>
      <c r="AB40" s="95">
        <f>'Data 2022'!Z20</f>
        <v>7.7</v>
      </c>
      <c r="AC40" s="95">
        <f>'Data 2022'!AA20</f>
        <v>50.9</v>
      </c>
      <c r="AD40" s="95">
        <f>'Data 2022'!AB20</f>
        <v>40.6</v>
      </c>
      <c r="AE40" s="95">
        <f>'Data 2022'!AC20</f>
        <v>3.9</v>
      </c>
      <c r="AF40" s="95">
        <f>'Data 2022'!AD20</f>
        <v>74.900000000000006</v>
      </c>
      <c r="AG40" s="95">
        <f>'Data 2022'!AE20</f>
        <v>1.8</v>
      </c>
      <c r="AH40" s="95">
        <f>'Data 2022'!AF20</f>
        <v>0.05</v>
      </c>
      <c r="AI40" s="95">
        <f>'Data 2022'!AG20</f>
        <v>32.4</v>
      </c>
      <c r="AJ40" s="95">
        <f>'Data 2022'!AH20</f>
        <v>4.7</v>
      </c>
      <c r="AK40" s="95">
        <f>'Data 2022'!AI20</f>
        <v>0.08</v>
      </c>
      <c r="AL40" s="95">
        <f>'Data 2022'!AJ20</f>
        <v>66.099999999999994</v>
      </c>
      <c r="AM40" s="95">
        <f>'Data 2022'!AK20</f>
        <v>14.4</v>
      </c>
      <c r="AN40" s="95">
        <f>'Data 2022'!AL20</f>
        <v>1.6</v>
      </c>
      <c r="AO40" s="95">
        <f>'Data 2022'!AM20</f>
        <v>0</v>
      </c>
      <c r="AP40" s="95">
        <f>'Data 2022'!AN20</f>
        <v>0</v>
      </c>
      <c r="AQ40" s="95" t="e">
        <f>'Data 2022'!#REF!</f>
        <v>#REF!</v>
      </c>
      <c r="AR40" s="95">
        <f>'Data 2022'!AO20</f>
        <v>0</v>
      </c>
      <c r="AS40" s="95">
        <f>'Data 2022'!AP20</f>
        <v>0</v>
      </c>
      <c r="AT40" s="95" t="e">
        <f>'Data 2022'!#REF!</f>
        <v>#REF!</v>
      </c>
      <c r="AU40" s="95">
        <f>'Data 2022'!AQ20</f>
        <v>0</v>
      </c>
      <c r="AV40" s="95">
        <f>'Data 2022'!AR20</f>
        <v>0</v>
      </c>
      <c r="AW40" s="95">
        <f>'Data 2022'!AS20</f>
        <v>31.92</v>
      </c>
      <c r="AX40" s="95">
        <f>'Data 2022'!AT20</f>
        <v>6.25</v>
      </c>
      <c r="AY40" s="95">
        <f>'Data 2022'!AU20</f>
        <v>0</v>
      </c>
      <c r="AZ40" s="95">
        <f>'Data 2022'!AV20</f>
        <v>0</v>
      </c>
      <c r="BA40" s="95">
        <f>'Data 2022'!AW20</f>
        <v>27.58</v>
      </c>
      <c r="BB40" s="95">
        <f>'Data 2022'!AX20</f>
        <v>4.42</v>
      </c>
      <c r="BC40" s="95">
        <f>'Data 2022'!AY20</f>
        <v>25.42</v>
      </c>
      <c r="BD40" s="95">
        <f>'Data 2022'!AZ20</f>
        <v>6.92</v>
      </c>
      <c r="BE40" s="108">
        <f t="shared" si="2"/>
        <v>84.92</v>
      </c>
      <c r="BF40" s="108">
        <f t="shared" si="2"/>
        <v>17.59</v>
      </c>
      <c r="BG40" s="109">
        <f t="shared" si="4"/>
        <v>331.79999999999995</v>
      </c>
      <c r="BH40" s="109">
        <f t="shared" si="4"/>
        <v>138.30000000000001</v>
      </c>
      <c r="BI40" s="109" t="e">
        <f t="shared" si="4"/>
        <v>#REF!</v>
      </c>
      <c r="BJ40" s="109">
        <f t="shared" si="3"/>
        <v>0</v>
      </c>
      <c r="BK40" s="109">
        <f t="shared" si="3"/>
        <v>0</v>
      </c>
      <c r="BL40" s="109" t="e">
        <f t="shared" si="3"/>
        <v>#REF!</v>
      </c>
    </row>
    <row r="41" spans="1:64" s="16" customFormat="1" x14ac:dyDescent="0.25">
      <c r="A41" s="98" t="s">
        <v>17</v>
      </c>
      <c r="B41" s="98">
        <v>2018</v>
      </c>
      <c r="C41" s="99">
        <v>50650</v>
      </c>
      <c r="D41" s="100">
        <v>29915</v>
      </c>
      <c r="E41" s="101">
        <v>59.55</v>
      </c>
      <c r="F41" s="102">
        <v>16.294</v>
      </c>
      <c r="G41" s="101">
        <v>0</v>
      </c>
      <c r="H41" s="101">
        <v>1</v>
      </c>
      <c r="I41" s="102">
        <v>1.087</v>
      </c>
      <c r="J41" s="101">
        <v>0</v>
      </c>
      <c r="K41" s="101">
        <v>14.99</v>
      </c>
      <c r="L41" s="102">
        <v>16.148</v>
      </c>
      <c r="M41" s="101">
        <v>1.887</v>
      </c>
      <c r="N41" s="101">
        <v>70.489999999999995</v>
      </c>
      <c r="O41" s="102">
        <v>52.612000000000002</v>
      </c>
      <c r="P41" s="101">
        <v>2.6760000000000002</v>
      </c>
      <c r="Q41" s="101">
        <v>426.38</v>
      </c>
      <c r="R41" s="102">
        <v>24.036000000000001</v>
      </c>
      <c r="S41" s="101">
        <v>0</v>
      </c>
      <c r="T41" s="101">
        <v>0</v>
      </c>
      <c r="U41" s="101">
        <v>0</v>
      </c>
      <c r="V41" s="101">
        <v>0</v>
      </c>
      <c r="W41" s="101">
        <v>18.02</v>
      </c>
      <c r="X41" s="101">
        <v>3.468</v>
      </c>
      <c r="Y41" s="101">
        <v>3.468</v>
      </c>
      <c r="Z41" s="101">
        <v>41</v>
      </c>
      <c r="AA41" s="102">
        <v>39.201999999999998</v>
      </c>
      <c r="AB41" s="101">
        <v>5.0640000000000001</v>
      </c>
      <c r="AC41" s="101">
        <v>74.58</v>
      </c>
      <c r="AD41" s="102">
        <v>46.122999999999998</v>
      </c>
      <c r="AE41" s="101">
        <v>0.89700000000000002</v>
      </c>
      <c r="AF41" s="101">
        <v>130.36000000000001</v>
      </c>
      <c r="AG41" s="102">
        <v>1.5389999999999999</v>
      </c>
      <c r="AH41" s="101">
        <v>0</v>
      </c>
      <c r="AI41" s="101">
        <v>111.88</v>
      </c>
      <c r="AJ41" s="102">
        <v>15.313000000000001</v>
      </c>
      <c r="AK41" s="101">
        <v>0</v>
      </c>
      <c r="AL41" s="101">
        <v>136.36000000000001</v>
      </c>
      <c r="AM41" s="102">
        <v>20.030999999999999</v>
      </c>
      <c r="AN41" s="101">
        <v>0.04</v>
      </c>
      <c r="AO41" s="101">
        <v>26.48</v>
      </c>
      <c r="AP41" s="102">
        <v>1.389</v>
      </c>
      <c r="AQ41" s="101">
        <v>0</v>
      </c>
      <c r="AR41" s="101">
        <v>34.700000000000003</v>
      </c>
      <c r="AS41" s="102">
        <v>2.5329999999999999</v>
      </c>
      <c r="AT41" s="101">
        <v>0</v>
      </c>
      <c r="AU41" s="101">
        <v>0</v>
      </c>
      <c r="AV41" s="101">
        <v>0</v>
      </c>
      <c r="AW41" s="103">
        <v>13</v>
      </c>
      <c r="AX41" s="103">
        <v>6</v>
      </c>
      <c r="AY41" s="101">
        <v>23</v>
      </c>
      <c r="AZ41" s="101">
        <v>5</v>
      </c>
      <c r="BA41" s="101">
        <v>14</v>
      </c>
      <c r="BB41" s="101">
        <v>3</v>
      </c>
      <c r="BC41" s="103">
        <v>17</v>
      </c>
      <c r="BD41" s="103">
        <v>6</v>
      </c>
      <c r="BE41" s="110">
        <v>67</v>
      </c>
      <c r="BF41" s="110">
        <v>20</v>
      </c>
      <c r="BG41" s="111">
        <v>1145.7900000000002</v>
      </c>
      <c r="BH41" s="111">
        <v>239.77499999999995</v>
      </c>
      <c r="BI41" s="111">
        <v>14.032</v>
      </c>
      <c r="BJ41" s="111">
        <v>61.180000000000007</v>
      </c>
      <c r="BK41" s="111">
        <v>3.9219999999999997</v>
      </c>
      <c r="BL41" s="111">
        <v>0</v>
      </c>
    </row>
    <row r="42" spans="1:64" x14ac:dyDescent="0.25">
      <c r="A42" s="92" t="s">
        <v>18</v>
      </c>
      <c r="B42" s="92">
        <v>2019</v>
      </c>
      <c r="C42" s="93">
        <v>53534</v>
      </c>
      <c r="D42" s="94">
        <v>32585</v>
      </c>
      <c r="E42" s="95">
        <f>'Data 2022'!D21</f>
        <v>66.459999999999994</v>
      </c>
      <c r="F42" s="95">
        <f>'Data 2022'!E21</f>
        <v>19.617999999999999</v>
      </c>
      <c r="G42" s="95" t="e">
        <f>'Data 2022'!#REF!</f>
        <v>#REF!</v>
      </c>
      <c r="H42" s="95">
        <f>'Data 2022'!F21</f>
        <v>1</v>
      </c>
      <c r="I42" s="95">
        <f>'Data 2022'!G21</f>
        <v>1.3779999999999999</v>
      </c>
      <c r="J42" s="95">
        <f>'Data 2022'!H21</f>
        <v>0.14599999999999999</v>
      </c>
      <c r="K42" s="95">
        <f>'Data 2022'!I21</f>
        <v>11.91</v>
      </c>
      <c r="L42" s="95">
        <f>'Data 2022'!J21</f>
        <v>15.242000000000001</v>
      </c>
      <c r="M42" s="95">
        <f>'Data 2022'!K21</f>
        <v>2.048</v>
      </c>
      <c r="N42" s="95">
        <f>'Data 2022'!L21</f>
        <v>63.35</v>
      </c>
      <c r="O42" s="95">
        <f>'Data 2022'!M21</f>
        <v>49.533999999999999</v>
      </c>
      <c r="P42" s="95">
        <f>'Data 2022'!N21</f>
        <v>4.9089999999999998</v>
      </c>
      <c r="Q42" s="95">
        <f>'Data 2022'!O21</f>
        <v>328.17</v>
      </c>
      <c r="R42" s="95">
        <f>'Data 2022'!P21</f>
        <v>15.845000000000001</v>
      </c>
      <c r="S42" s="95">
        <f>'Data 2022'!Q21</f>
        <v>0</v>
      </c>
      <c r="T42" s="95">
        <f>'Data 2022'!R21</f>
        <v>7</v>
      </c>
      <c r="U42" s="95">
        <f>'Data 2022'!S21</f>
        <v>7.6580000000000004</v>
      </c>
      <c r="V42" s="95">
        <f>'Data 2022'!T21</f>
        <v>2.125</v>
      </c>
      <c r="W42" s="95">
        <f>'Data 2022'!U21</f>
        <v>20.93</v>
      </c>
      <c r="X42" s="95">
        <f>'Data 2022'!V21</f>
        <v>13.473000000000001</v>
      </c>
      <c r="Y42" s="95">
        <f>'Data 2022'!W21</f>
        <v>6.7359999999999998</v>
      </c>
      <c r="Z42" s="95">
        <f>'Data 2022'!X21</f>
        <v>46.4</v>
      </c>
      <c r="AA42" s="95">
        <f>'Data 2022'!Y21</f>
        <v>41.601999999999997</v>
      </c>
      <c r="AB42" s="95">
        <f>'Data 2022'!Z21</f>
        <v>7.6230000000000002</v>
      </c>
      <c r="AC42" s="95">
        <f>'Data 2022'!AA21</f>
        <v>75.650000000000006</v>
      </c>
      <c r="AD42" s="95">
        <f>'Data 2022'!AB21</f>
        <v>56.868000000000002</v>
      </c>
      <c r="AE42" s="95">
        <f>'Data 2022'!AC21</f>
        <v>2.794</v>
      </c>
      <c r="AF42" s="95">
        <f>'Data 2022'!AD21</f>
        <v>148.47999999999999</v>
      </c>
      <c r="AG42" s="95">
        <f>'Data 2022'!AE21</f>
        <v>3.2370000000000001</v>
      </c>
      <c r="AH42" s="95">
        <f>'Data 2022'!AF21</f>
        <v>8.9999999999999993E-3</v>
      </c>
      <c r="AI42" s="95">
        <f>'Data 2022'!AG21</f>
        <v>115.32</v>
      </c>
      <c r="AJ42" s="95">
        <f>'Data 2022'!AH21</f>
        <v>17.199000000000002</v>
      </c>
      <c r="AK42" s="95">
        <f>'Data 2022'!AI21</f>
        <v>0</v>
      </c>
      <c r="AL42" s="95">
        <f>'Data 2022'!AJ21</f>
        <v>142.12</v>
      </c>
      <c r="AM42" s="95">
        <f>'Data 2022'!AK21</f>
        <v>21.638000000000002</v>
      </c>
      <c r="AN42" s="95">
        <f>'Data 2022'!AL21</f>
        <v>4.7E-2</v>
      </c>
      <c r="AO42" s="95">
        <f>'Data 2022'!AM21</f>
        <v>29.08</v>
      </c>
      <c r="AP42" s="95">
        <f>'Data 2022'!AN21</f>
        <v>1.91</v>
      </c>
      <c r="AQ42" s="95" t="e">
        <f>'Data 2022'!#REF!</f>
        <v>#REF!</v>
      </c>
      <c r="AR42" s="95">
        <f>'Data 2022'!AO21</f>
        <v>37.43</v>
      </c>
      <c r="AS42" s="95">
        <f>'Data 2022'!AP21</f>
        <v>2.347</v>
      </c>
      <c r="AT42" s="95" t="e">
        <f>'Data 2022'!#REF!</f>
        <v>#REF!</v>
      </c>
      <c r="AU42" s="95">
        <f>'Data 2022'!AQ21</f>
        <v>1</v>
      </c>
      <c r="AV42" s="95">
        <f>'Data 2022'!AR21</f>
        <v>0</v>
      </c>
      <c r="AW42" s="95">
        <f>'Data 2022'!AS21</f>
        <v>10</v>
      </c>
      <c r="AX42" s="95">
        <f>'Data 2022'!AT21</f>
        <v>3</v>
      </c>
      <c r="AY42" s="95">
        <f>'Data 2022'!AU21</f>
        <v>47</v>
      </c>
      <c r="AZ42" s="95">
        <f>'Data 2022'!AV21</f>
        <v>8</v>
      </c>
      <c r="BA42" s="95">
        <f>'Data 2022'!AW21</f>
        <v>30</v>
      </c>
      <c r="BB42" s="95">
        <f>'Data 2022'!AX21</f>
        <v>5</v>
      </c>
      <c r="BC42" s="95">
        <f>'Data 2022'!AY21</f>
        <v>30</v>
      </c>
      <c r="BD42" s="95">
        <f>'Data 2022'!AZ21</f>
        <v>9</v>
      </c>
      <c r="BE42" s="108">
        <f t="shared" si="2"/>
        <v>118</v>
      </c>
      <c r="BF42" s="108">
        <f t="shared" si="2"/>
        <v>25</v>
      </c>
      <c r="BG42" s="109">
        <f t="shared" si="4"/>
        <v>1093.3</v>
      </c>
      <c r="BH42" s="109">
        <f t="shared" si="4"/>
        <v>267.54899999999998</v>
      </c>
      <c r="BI42" s="109" t="e">
        <f t="shared" si="4"/>
        <v>#REF!</v>
      </c>
      <c r="BJ42" s="109">
        <f t="shared" si="3"/>
        <v>66.509999999999991</v>
      </c>
      <c r="BK42" s="109">
        <f t="shared" si="3"/>
        <v>4.2569999999999997</v>
      </c>
      <c r="BL42" s="109" t="e">
        <f t="shared" si="3"/>
        <v>#REF!</v>
      </c>
    </row>
    <row r="43" spans="1:64" x14ac:dyDescent="0.25">
      <c r="A43" s="98" t="s">
        <v>18</v>
      </c>
      <c r="B43" s="98">
        <v>2018</v>
      </c>
      <c r="C43" s="99">
        <v>53282</v>
      </c>
      <c r="D43" s="100">
        <v>32526</v>
      </c>
      <c r="E43" s="101">
        <v>49.9</v>
      </c>
      <c r="F43" s="102">
        <v>13.9</v>
      </c>
      <c r="G43" s="101">
        <v>0</v>
      </c>
      <c r="H43" s="101">
        <v>4</v>
      </c>
      <c r="I43" s="102">
        <v>1.9</v>
      </c>
      <c r="J43" s="101">
        <v>0</v>
      </c>
      <c r="K43" s="101">
        <v>14.2</v>
      </c>
      <c r="L43" s="102">
        <v>17.399999999999999</v>
      </c>
      <c r="M43" s="101">
        <v>2.2999999999999998</v>
      </c>
      <c r="N43" s="101">
        <v>85.1</v>
      </c>
      <c r="O43" s="102">
        <v>45.8</v>
      </c>
      <c r="P43" s="101">
        <v>2.8</v>
      </c>
      <c r="Q43" s="101">
        <v>172.3</v>
      </c>
      <c r="R43" s="102">
        <v>11.4</v>
      </c>
      <c r="S43" s="101">
        <v>0</v>
      </c>
      <c r="T43" s="101">
        <v>0</v>
      </c>
      <c r="U43" s="101">
        <v>0</v>
      </c>
      <c r="V43" s="101">
        <v>0</v>
      </c>
      <c r="W43" s="101">
        <v>35.799999999999997</v>
      </c>
      <c r="X43" s="101">
        <v>7.3</v>
      </c>
      <c r="Y43" s="101">
        <v>7.3</v>
      </c>
      <c r="Z43" s="101">
        <v>78.8</v>
      </c>
      <c r="AA43" s="102">
        <v>69.5</v>
      </c>
      <c r="AB43" s="101">
        <v>4.3</v>
      </c>
      <c r="AC43" s="101">
        <v>104.1</v>
      </c>
      <c r="AD43" s="102">
        <v>68.5</v>
      </c>
      <c r="AE43" s="101">
        <v>3</v>
      </c>
      <c r="AF43" s="101">
        <v>79</v>
      </c>
      <c r="AG43" s="102">
        <v>2.4</v>
      </c>
      <c r="AH43" s="101">
        <v>0</v>
      </c>
      <c r="AI43" s="101">
        <v>68</v>
      </c>
      <c r="AJ43" s="102">
        <v>8.5</v>
      </c>
      <c r="AK43" s="101">
        <v>0</v>
      </c>
      <c r="AL43" s="101">
        <v>154.4</v>
      </c>
      <c r="AM43" s="102">
        <v>28.3</v>
      </c>
      <c r="AN43" s="101">
        <v>0</v>
      </c>
      <c r="AO43" s="101">
        <v>7.3</v>
      </c>
      <c r="AP43" s="102">
        <v>0.3</v>
      </c>
      <c r="AQ43" s="101">
        <v>0</v>
      </c>
      <c r="AR43" s="101">
        <v>79.900000000000006</v>
      </c>
      <c r="AS43" s="102">
        <v>3.9</v>
      </c>
      <c r="AT43" s="101">
        <v>0</v>
      </c>
      <c r="AU43" s="101">
        <v>0</v>
      </c>
      <c r="AV43" s="101">
        <v>0</v>
      </c>
      <c r="AW43" s="103">
        <v>7</v>
      </c>
      <c r="AX43" s="103">
        <v>5</v>
      </c>
      <c r="AY43" s="101">
        <v>19</v>
      </c>
      <c r="AZ43" s="101">
        <v>6</v>
      </c>
      <c r="BA43" s="101">
        <v>33</v>
      </c>
      <c r="BB43" s="101">
        <v>4</v>
      </c>
      <c r="BC43" s="103">
        <v>11</v>
      </c>
      <c r="BD43" s="103">
        <v>4</v>
      </c>
      <c r="BE43" s="110">
        <v>70</v>
      </c>
      <c r="BF43" s="110">
        <v>19</v>
      </c>
      <c r="BG43" s="111">
        <v>932.8</v>
      </c>
      <c r="BH43" s="111">
        <v>279.09999999999997</v>
      </c>
      <c r="BI43" s="111">
        <v>19.7</v>
      </c>
      <c r="BJ43" s="111">
        <v>87.2</v>
      </c>
      <c r="BK43" s="111">
        <v>4.2</v>
      </c>
      <c r="BL43" s="111">
        <v>0</v>
      </c>
    </row>
    <row r="44" spans="1:64" x14ac:dyDescent="0.25">
      <c r="A44" s="92" t="s">
        <v>62</v>
      </c>
      <c r="B44" s="92">
        <v>2019</v>
      </c>
      <c r="C44" s="93">
        <v>50964</v>
      </c>
      <c r="D44" s="94">
        <v>31070</v>
      </c>
      <c r="E44" s="95">
        <f>'Data 2022'!D22</f>
        <v>59.9</v>
      </c>
      <c r="F44" s="95">
        <f>'Data 2022'!E22</f>
        <v>17.100000000000001</v>
      </c>
      <c r="G44" s="95" t="e">
        <f>'Data 2022'!#REF!</f>
        <v>#REF!</v>
      </c>
      <c r="H44" s="95">
        <f>'Data 2022'!F22</f>
        <v>4</v>
      </c>
      <c r="I44" s="95">
        <f>'Data 2022'!G22</f>
        <v>2.8</v>
      </c>
      <c r="J44" s="95">
        <f>'Data 2022'!H22</f>
        <v>0.01</v>
      </c>
      <c r="K44" s="95">
        <f>'Data 2022'!I22</f>
        <v>14.5</v>
      </c>
      <c r="L44" s="95">
        <f>'Data 2022'!J22</f>
        <v>25.1</v>
      </c>
      <c r="M44" s="95">
        <f>'Data 2022'!K22</f>
        <v>3.9</v>
      </c>
      <c r="N44" s="95">
        <f>'Data 2022'!L22</f>
        <v>110.1</v>
      </c>
      <c r="O44" s="95">
        <f>'Data 2022'!M22</f>
        <v>42.4</v>
      </c>
      <c r="P44" s="95">
        <f>'Data 2022'!N22</f>
        <v>7.2</v>
      </c>
      <c r="Q44" s="95">
        <f>'Data 2022'!O22</f>
        <v>228</v>
      </c>
      <c r="R44" s="95">
        <f>'Data 2022'!P22</f>
        <v>11.5</v>
      </c>
      <c r="S44" s="95">
        <f>'Data 2022'!Q22</f>
        <v>0</v>
      </c>
      <c r="T44" s="95">
        <f>'Data 2022'!R22</f>
        <v>0</v>
      </c>
      <c r="U44" s="95">
        <f>'Data 2022'!S22</f>
        <v>0</v>
      </c>
      <c r="V44" s="95">
        <f>'Data 2022'!T22</f>
        <v>0</v>
      </c>
      <c r="W44" s="95">
        <f>'Data 2022'!U22</f>
        <v>39.200000000000003</v>
      </c>
      <c r="X44" s="95">
        <f>'Data 2022'!V22</f>
        <v>21.8</v>
      </c>
      <c r="Y44" s="95">
        <f>'Data 2022'!W22</f>
        <v>10.9</v>
      </c>
      <c r="Z44" s="95">
        <f>'Data 2022'!X22</f>
        <v>79.3</v>
      </c>
      <c r="AA44" s="95">
        <f>'Data 2022'!Y22</f>
        <v>71.8</v>
      </c>
      <c r="AB44" s="95">
        <f>'Data 2022'!Z22</f>
        <v>9.5</v>
      </c>
      <c r="AC44" s="95">
        <f>'Data 2022'!AA22</f>
        <v>99.9</v>
      </c>
      <c r="AD44" s="95">
        <f>'Data 2022'!AB22</f>
        <v>76.599999999999994</v>
      </c>
      <c r="AE44" s="95">
        <f>'Data 2022'!AC22</f>
        <v>7.6</v>
      </c>
      <c r="AF44" s="95">
        <f>'Data 2022'!AD22</f>
        <v>82</v>
      </c>
      <c r="AG44" s="95">
        <f>'Data 2022'!AE22</f>
        <v>2.6</v>
      </c>
      <c r="AH44" s="95">
        <f>'Data 2022'!AF22</f>
        <v>0</v>
      </c>
      <c r="AI44" s="95">
        <f>'Data 2022'!AG22</f>
        <v>59</v>
      </c>
      <c r="AJ44" s="95">
        <f>'Data 2022'!AH22</f>
        <v>8.1</v>
      </c>
      <c r="AK44" s="95">
        <f>'Data 2022'!AI22</f>
        <v>0</v>
      </c>
      <c r="AL44" s="95">
        <f>'Data 2022'!AJ22</f>
        <v>193</v>
      </c>
      <c r="AM44" s="95">
        <f>'Data 2022'!AK22</f>
        <v>32</v>
      </c>
      <c r="AN44" s="95">
        <f>'Data 2022'!AL22</f>
        <v>1.4</v>
      </c>
      <c r="AO44" s="95">
        <f>'Data 2022'!AM22</f>
        <v>3.6</v>
      </c>
      <c r="AP44" s="95">
        <f>'Data 2022'!AN22</f>
        <v>0.2</v>
      </c>
      <c r="AQ44" s="95" t="e">
        <f>'Data 2022'!#REF!</f>
        <v>#REF!</v>
      </c>
      <c r="AR44" s="95">
        <f>'Data 2022'!AO22</f>
        <v>67.400000000000006</v>
      </c>
      <c r="AS44" s="95">
        <f>'Data 2022'!AP22</f>
        <v>5.7</v>
      </c>
      <c r="AT44" s="95" t="e">
        <f>'Data 2022'!#REF!</f>
        <v>#REF!</v>
      </c>
      <c r="AU44" s="95">
        <f>'Data 2022'!AQ22</f>
        <v>0.67</v>
      </c>
      <c r="AV44" s="95">
        <f>'Data 2022'!AR22</f>
        <v>0</v>
      </c>
      <c r="AW44" s="95">
        <f>'Data 2022'!AS22</f>
        <v>10.33</v>
      </c>
      <c r="AX44" s="95">
        <f>'Data 2022'!AT22</f>
        <v>7.75</v>
      </c>
      <c r="AY44" s="95">
        <f>'Data 2022'!AU22</f>
        <v>34.159999999999997</v>
      </c>
      <c r="AZ44" s="95">
        <f>'Data 2022'!AV22</f>
        <v>11.68</v>
      </c>
      <c r="BA44" s="95">
        <f>'Data 2022'!AW22</f>
        <v>28.34</v>
      </c>
      <c r="BB44" s="95">
        <f>'Data 2022'!AX22</f>
        <v>8.17</v>
      </c>
      <c r="BC44" s="95">
        <f>'Data 2022'!AY22</f>
        <v>39.43</v>
      </c>
      <c r="BD44" s="95">
        <f>'Data 2022'!AZ22</f>
        <v>12.55</v>
      </c>
      <c r="BE44" s="108">
        <f t="shared" si="2"/>
        <v>112.93</v>
      </c>
      <c r="BF44" s="108">
        <f t="shared" si="2"/>
        <v>40.150000000000006</v>
      </c>
      <c r="BG44" s="109">
        <f t="shared" si="4"/>
        <v>1039.9000000000001</v>
      </c>
      <c r="BH44" s="109">
        <f t="shared" si="4"/>
        <v>317.70000000000005</v>
      </c>
      <c r="BI44" s="109" t="e">
        <f t="shared" si="4"/>
        <v>#REF!</v>
      </c>
      <c r="BJ44" s="109">
        <f t="shared" si="3"/>
        <v>71</v>
      </c>
      <c r="BK44" s="109">
        <f t="shared" si="3"/>
        <v>5.9</v>
      </c>
      <c r="BL44" s="109" t="e">
        <f t="shared" si="3"/>
        <v>#REF!</v>
      </c>
    </row>
    <row r="45" spans="1:64" x14ac:dyDescent="0.25">
      <c r="A45" s="98" t="s">
        <v>62</v>
      </c>
      <c r="B45" s="98">
        <v>2018</v>
      </c>
      <c r="C45" s="99">
        <v>50596</v>
      </c>
      <c r="D45" s="100">
        <v>30837</v>
      </c>
      <c r="E45" s="101">
        <v>45</v>
      </c>
      <c r="F45" s="102">
        <v>15.419</v>
      </c>
      <c r="G45" s="101">
        <v>0</v>
      </c>
      <c r="H45" s="101">
        <v>0</v>
      </c>
      <c r="I45" s="102">
        <v>0</v>
      </c>
      <c r="J45" s="101">
        <v>0</v>
      </c>
      <c r="K45" s="101">
        <v>9</v>
      </c>
      <c r="L45" s="102">
        <v>11.003</v>
      </c>
      <c r="M45" s="101">
        <v>0</v>
      </c>
      <c r="N45" s="101">
        <v>112.08799999999999</v>
      </c>
      <c r="O45" s="102">
        <v>61.902000000000001</v>
      </c>
      <c r="P45" s="101">
        <v>0</v>
      </c>
      <c r="Q45" s="101">
        <v>353.60899999999998</v>
      </c>
      <c r="R45" s="102">
        <v>21.835000000000001</v>
      </c>
      <c r="S45" s="101">
        <v>0</v>
      </c>
      <c r="T45" s="101">
        <v>0</v>
      </c>
      <c r="U45" s="101">
        <v>0</v>
      </c>
      <c r="V45" s="101">
        <v>0</v>
      </c>
      <c r="W45" s="101">
        <v>24.57</v>
      </c>
      <c r="X45" s="101">
        <v>7.87</v>
      </c>
      <c r="Y45" s="101">
        <v>7.87</v>
      </c>
      <c r="Z45" s="101">
        <v>77.207999999999998</v>
      </c>
      <c r="AA45" s="102">
        <v>82.56</v>
      </c>
      <c r="AB45" s="101">
        <v>0</v>
      </c>
      <c r="AC45" s="101">
        <v>75.278999999999996</v>
      </c>
      <c r="AD45" s="102">
        <v>47.631</v>
      </c>
      <c r="AE45" s="101">
        <v>0</v>
      </c>
      <c r="AF45" s="101">
        <v>78.7</v>
      </c>
      <c r="AG45" s="102">
        <v>3.8860000000000001</v>
      </c>
      <c r="AH45" s="101">
        <v>0</v>
      </c>
      <c r="AI45" s="101">
        <v>86.602999999999994</v>
      </c>
      <c r="AJ45" s="102">
        <v>10.768000000000001</v>
      </c>
      <c r="AK45" s="101">
        <v>0</v>
      </c>
      <c r="AL45" s="101">
        <v>143.20500000000001</v>
      </c>
      <c r="AM45" s="102">
        <v>33.445999999999998</v>
      </c>
      <c r="AN45" s="101">
        <v>0</v>
      </c>
      <c r="AO45" s="101">
        <v>54.268999999999998</v>
      </c>
      <c r="AP45" s="102">
        <v>0.70099999999999996</v>
      </c>
      <c r="AQ45" s="101">
        <v>0</v>
      </c>
      <c r="AR45" s="101">
        <v>73.468000000000004</v>
      </c>
      <c r="AS45" s="102">
        <v>4.4669999999999996</v>
      </c>
      <c r="AT45" s="101">
        <v>0</v>
      </c>
      <c r="AU45" s="101">
        <v>0</v>
      </c>
      <c r="AV45" s="101">
        <v>0</v>
      </c>
      <c r="AW45" s="103">
        <v>4</v>
      </c>
      <c r="AX45" s="103">
        <v>1</v>
      </c>
      <c r="AY45" s="101">
        <v>12</v>
      </c>
      <c r="AZ45" s="101">
        <v>4</v>
      </c>
      <c r="BA45" s="101">
        <v>9</v>
      </c>
      <c r="BB45" s="101">
        <v>1</v>
      </c>
      <c r="BC45" s="103">
        <v>32</v>
      </c>
      <c r="BD45" s="103">
        <v>9</v>
      </c>
      <c r="BE45" s="110">
        <v>57</v>
      </c>
      <c r="BF45" s="110">
        <v>15</v>
      </c>
      <c r="BG45" s="111">
        <v>1132.999</v>
      </c>
      <c r="BH45" s="111">
        <v>301.48800000000006</v>
      </c>
      <c r="BI45" s="111">
        <v>7.87</v>
      </c>
      <c r="BJ45" s="111">
        <v>127.73699999999999</v>
      </c>
      <c r="BK45" s="111">
        <v>5.1679999999999993</v>
      </c>
      <c r="BL45" s="111">
        <v>0</v>
      </c>
    </row>
    <row r="46" spans="1:64" x14ac:dyDescent="0.25">
      <c r="A46" s="92" t="s">
        <v>19</v>
      </c>
      <c r="B46" s="92">
        <v>2019</v>
      </c>
      <c r="C46" s="93">
        <v>24935</v>
      </c>
      <c r="D46" s="94">
        <v>12850</v>
      </c>
      <c r="E46" s="95">
        <f>'Data 2022'!D23</f>
        <v>67.3</v>
      </c>
      <c r="F46" s="95">
        <f>'Data 2022'!E23</f>
        <v>16.604963999999999</v>
      </c>
      <c r="G46" s="95" t="e">
        <f>'Data 2022'!#REF!</f>
        <v>#REF!</v>
      </c>
      <c r="H46" s="95">
        <f>'Data 2022'!F23</f>
        <v>12.5</v>
      </c>
      <c r="I46" s="95">
        <f>'Data 2022'!G23</f>
        <v>5.6081141499999996</v>
      </c>
      <c r="J46" s="95">
        <f>'Data 2022'!H23</f>
        <v>0.14813805999999999</v>
      </c>
      <c r="K46" s="95">
        <f>'Data 2022'!I23</f>
        <v>9</v>
      </c>
      <c r="L46" s="95">
        <f>'Data 2022'!J23</f>
        <v>12.782999999999999</v>
      </c>
      <c r="M46" s="95">
        <f>'Data 2022'!K23</f>
        <v>1.222</v>
      </c>
      <c r="N46" s="95">
        <f>'Data 2022'!L23</f>
        <v>119.65</v>
      </c>
      <c r="O46" s="95">
        <f>'Data 2022'!M23</f>
        <v>81.959000000000003</v>
      </c>
      <c r="P46" s="95">
        <f>'Data 2022'!N23</f>
        <v>7.2069999999999999</v>
      </c>
      <c r="Q46" s="95">
        <f>'Data 2022'!O23</f>
        <v>360.43</v>
      </c>
      <c r="R46" s="95">
        <f>'Data 2022'!P23</f>
        <v>33.706000000000003</v>
      </c>
      <c r="S46" s="95">
        <f>'Data 2022'!Q23</f>
        <v>0.16500000000000001</v>
      </c>
      <c r="T46" s="95">
        <f>'Data 2022'!R23</f>
        <v>9</v>
      </c>
      <c r="U46" s="95">
        <f>'Data 2022'!S23</f>
        <v>10.513</v>
      </c>
      <c r="V46" s="95">
        <f>'Data 2022'!T23</f>
        <v>2.024</v>
      </c>
      <c r="W46" s="95">
        <f>'Data 2022'!U23</f>
        <v>54.78</v>
      </c>
      <c r="X46" s="95">
        <f>'Data 2022'!V23</f>
        <v>34.4</v>
      </c>
      <c r="Y46" s="95">
        <f>'Data 2022'!W23</f>
        <v>17.427</v>
      </c>
      <c r="Z46" s="95">
        <f>'Data 2022'!X23</f>
        <v>80.239999999999995</v>
      </c>
      <c r="AA46" s="95">
        <f>'Data 2022'!Y23</f>
        <v>99.024000000000001</v>
      </c>
      <c r="AB46" s="95">
        <f>'Data 2022'!Z23</f>
        <v>16.353999999999999</v>
      </c>
      <c r="AC46" s="95">
        <f>'Data 2022'!AA23</f>
        <v>75.599999999999994</v>
      </c>
      <c r="AD46" s="95">
        <f>'Data 2022'!AB23</f>
        <v>55.503</v>
      </c>
      <c r="AE46" s="95">
        <f>'Data 2022'!AC23</f>
        <v>2.673</v>
      </c>
      <c r="AF46" s="95">
        <f>'Data 2022'!AD23</f>
        <v>156.345</v>
      </c>
      <c r="AG46" s="95">
        <f>'Data 2022'!AE23</f>
        <v>4.7240000000000002</v>
      </c>
      <c r="AH46" s="95">
        <f>'Data 2022'!AF23</f>
        <v>8.8999999999999996E-2</v>
      </c>
      <c r="AI46" s="95">
        <f>'Data 2022'!AG23</f>
        <v>65.7</v>
      </c>
      <c r="AJ46" s="95">
        <f>'Data 2022'!AH23</f>
        <v>8.5530000000000008</v>
      </c>
      <c r="AK46" s="95">
        <f>'Data 2022'!AI23</f>
        <v>0.105</v>
      </c>
      <c r="AL46" s="95">
        <f>'Data 2022'!AJ23</f>
        <v>146.6</v>
      </c>
      <c r="AM46" s="95">
        <f>'Data 2022'!AK23</f>
        <v>41.488999999999997</v>
      </c>
      <c r="AN46" s="95">
        <f>'Data 2022'!AL23</f>
        <v>5.1740000000000004</v>
      </c>
      <c r="AO46" s="95">
        <f>'Data 2022'!AM23</f>
        <v>30.21</v>
      </c>
      <c r="AP46" s="95">
        <f>'Data 2022'!AN23</f>
        <v>1.0309999999999999</v>
      </c>
      <c r="AQ46" s="95" t="e">
        <f>'Data 2022'!#REF!</f>
        <v>#REF!</v>
      </c>
      <c r="AR46" s="95">
        <f>'Data 2022'!AO23</f>
        <v>87.48</v>
      </c>
      <c r="AS46" s="95">
        <f>'Data 2022'!AP23</f>
        <v>6.532</v>
      </c>
      <c r="AT46" s="95" t="e">
        <f>'Data 2022'!#REF!</f>
        <v>#REF!</v>
      </c>
      <c r="AU46" s="95">
        <f>'Data 2022'!AQ23</f>
        <v>0</v>
      </c>
      <c r="AV46" s="95">
        <f>'Data 2022'!AR23</f>
        <v>0</v>
      </c>
      <c r="AW46" s="95">
        <f>'Data 2022'!AS23</f>
        <v>6</v>
      </c>
      <c r="AX46" s="95">
        <f>'Data 2022'!AT23</f>
        <v>0</v>
      </c>
      <c r="AY46" s="95">
        <f>'Data 2022'!AU23</f>
        <v>34</v>
      </c>
      <c r="AZ46" s="95">
        <f>'Data 2022'!AV23</f>
        <v>7</v>
      </c>
      <c r="BA46" s="95">
        <f>'Data 2022'!AW23</f>
        <v>24</v>
      </c>
      <c r="BB46" s="95">
        <f>'Data 2022'!AX23</f>
        <v>7</v>
      </c>
      <c r="BC46" s="95">
        <f>'Data 2022'!AY23</f>
        <v>47</v>
      </c>
      <c r="BD46" s="95">
        <f>'Data 2022'!AZ23</f>
        <v>5</v>
      </c>
      <c r="BE46" s="108">
        <f t="shared" si="2"/>
        <v>111</v>
      </c>
      <c r="BF46" s="108">
        <f t="shared" si="2"/>
        <v>19</v>
      </c>
      <c r="BG46" s="109">
        <f t="shared" si="4"/>
        <v>1274.835</v>
      </c>
      <c r="BH46" s="109">
        <f t="shared" si="4"/>
        <v>412.43007814999993</v>
      </c>
      <c r="BI46" s="109" t="e">
        <f t="shared" si="4"/>
        <v>#REF!</v>
      </c>
      <c r="BJ46" s="109">
        <f t="shared" si="3"/>
        <v>117.69</v>
      </c>
      <c r="BK46" s="109">
        <f t="shared" si="3"/>
        <v>7.5629999999999997</v>
      </c>
      <c r="BL46" s="109" t="e">
        <f t="shared" si="3"/>
        <v>#REF!</v>
      </c>
    </row>
    <row r="47" spans="1:64" x14ac:dyDescent="0.25">
      <c r="A47" s="98" t="s">
        <v>19</v>
      </c>
      <c r="B47" s="98">
        <v>2018</v>
      </c>
      <c r="C47" s="99">
        <v>25028</v>
      </c>
      <c r="D47" s="100">
        <v>12964</v>
      </c>
      <c r="E47" s="101">
        <v>15.3</v>
      </c>
      <c r="F47" s="102">
        <v>4.7340080000000002</v>
      </c>
      <c r="G47" s="101">
        <v>0</v>
      </c>
      <c r="H47" s="101">
        <v>2.5</v>
      </c>
      <c r="I47" s="102">
        <v>2.9397440000000001</v>
      </c>
      <c r="J47" s="101">
        <v>0.286466</v>
      </c>
      <c r="K47" s="101">
        <v>3</v>
      </c>
      <c r="L47" s="102">
        <v>4.0822539999999998</v>
      </c>
      <c r="M47" s="101">
        <v>0.79933299999999996</v>
      </c>
      <c r="N47" s="101">
        <v>17.899999999999999</v>
      </c>
      <c r="O47" s="102">
        <v>14.267852</v>
      </c>
      <c r="P47" s="101">
        <v>0.90549400000000002</v>
      </c>
      <c r="Q47" s="101">
        <v>118</v>
      </c>
      <c r="R47" s="102">
        <v>8.9897950000000009</v>
      </c>
      <c r="S47" s="101">
        <v>0</v>
      </c>
      <c r="T47" s="101">
        <v>0</v>
      </c>
      <c r="U47" s="101">
        <v>0</v>
      </c>
      <c r="V47" s="101">
        <v>0</v>
      </c>
      <c r="W47" s="101">
        <v>3.8</v>
      </c>
      <c r="X47" s="101">
        <v>0.71210300000000004</v>
      </c>
      <c r="Y47" s="101">
        <v>0.70280500000000001</v>
      </c>
      <c r="Z47" s="101">
        <v>27</v>
      </c>
      <c r="AA47" s="102">
        <v>26.802239</v>
      </c>
      <c r="AB47" s="101">
        <v>3.9142980000000001</v>
      </c>
      <c r="AC47" s="101">
        <v>32</v>
      </c>
      <c r="AD47" s="102">
        <v>21.801908999999998</v>
      </c>
      <c r="AE47" s="101">
        <v>1.904393</v>
      </c>
      <c r="AF47" s="101">
        <v>20.100000000000001</v>
      </c>
      <c r="AG47" s="102">
        <v>0.506965</v>
      </c>
      <c r="AH47" s="101">
        <v>0</v>
      </c>
      <c r="AI47" s="101">
        <v>25.7</v>
      </c>
      <c r="AJ47" s="102">
        <v>3.5249229999999998</v>
      </c>
      <c r="AK47" s="101">
        <v>0</v>
      </c>
      <c r="AL47" s="101">
        <v>36.4</v>
      </c>
      <c r="AM47" s="102">
        <v>10.688143999999999</v>
      </c>
      <c r="AN47" s="101">
        <v>0</v>
      </c>
      <c r="AO47" s="101">
        <v>5</v>
      </c>
      <c r="AP47" s="102">
        <v>0.27649800000000002</v>
      </c>
      <c r="AQ47" s="101">
        <v>0</v>
      </c>
      <c r="AR47" s="101">
        <v>11.8</v>
      </c>
      <c r="AS47" s="102">
        <v>1.050025</v>
      </c>
      <c r="AT47" s="101">
        <v>0</v>
      </c>
      <c r="AU47" s="101">
        <v>0</v>
      </c>
      <c r="AV47" s="101">
        <v>1</v>
      </c>
      <c r="AW47" s="103">
        <v>2</v>
      </c>
      <c r="AX47" s="103">
        <v>3</v>
      </c>
      <c r="AY47" s="101">
        <v>5</v>
      </c>
      <c r="AZ47" s="101">
        <v>1</v>
      </c>
      <c r="BA47" s="101">
        <v>2</v>
      </c>
      <c r="BB47" s="101">
        <v>4</v>
      </c>
      <c r="BC47" s="103">
        <v>5</v>
      </c>
      <c r="BD47" s="103">
        <v>6</v>
      </c>
      <c r="BE47" s="110">
        <v>14</v>
      </c>
      <c r="BF47" s="110">
        <v>15</v>
      </c>
      <c r="BG47" s="111">
        <v>318.5</v>
      </c>
      <c r="BH47" s="111">
        <v>100.376459</v>
      </c>
      <c r="BI47" s="111">
        <v>8.5127889999999997</v>
      </c>
      <c r="BJ47" s="111">
        <v>16.8</v>
      </c>
      <c r="BK47" s="111">
        <v>1.3265229999999999</v>
      </c>
      <c r="BL47" s="111">
        <v>0</v>
      </c>
    </row>
    <row r="48" spans="1:64" x14ac:dyDescent="0.25">
      <c r="A48" s="92" t="s">
        <v>20</v>
      </c>
      <c r="B48" s="92">
        <v>2019</v>
      </c>
      <c r="C48" s="93">
        <v>22954</v>
      </c>
      <c r="D48" s="94">
        <v>14134</v>
      </c>
      <c r="E48" s="95">
        <f>'Data 2022'!D24</f>
        <v>21.9</v>
      </c>
      <c r="F48" s="95">
        <f>'Data 2022'!E24</f>
        <v>5.8866079999999998</v>
      </c>
      <c r="G48" s="95" t="e">
        <f>'Data 2022'!#REF!</f>
        <v>#REF!</v>
      </c>
      <c r="H48" s="95">
        <f>'Data 2022'!F24</f>
        <v>2</v>
      </c>
      <c r="I48" s="95">
        <f>'Data 2022'!G24</f>
        <v>2.5394760000000001</v>
      </c>
      <c r="J48" s="95">
        <f>'Data 2022'!H24</f>
        <v>0.48948399999999997</v>
      </c>
      <c r="K48" s="95">
        <f>'Data 2022'!I24</f>
        <v>2.6</v>
      </c>
      <c r="L48" s="95">
        <f>'Data 2022'!J24</f>
        <v>4.6369220000000002</v>
      </c>
      <c r="M48" s="95">
        <f>'Data 2022'!K24</f>
        <v>1.197859</v>
      </c>
      <c r="N48" s="95">
        <f>'Data 2022'!L24</f>
        <v>21.6</v>
      </c>
      <c r="O48" s="95">
        <f>'Data 2022'!M24</f>
        <v>20.571103999999998</v>
      </c>
      <c r="P48" s="95">
        <f>'Data 2022'!N24</f>
        <v>2.404137</v>
      </c>
      <c r="Q48" s="95">
        <f>'Data 2022'!O24</f>
        <v>115</v>
      </c>
      <c r="R48" s="95">
        <f>'Data 2022'!P24</f>
        <v>12.834903000000001</v>
      </c>
      <c r="S48" s="95">
        <f>'Data 2022'!Q24</f>
        <v>0.85450499999999996</v>
      </c>
      <c r="T48" s="95">
        <f>'Data 2022'!R24</f>
        <v>0</v>
      </c>
      <c r="U48" s="95">
        <f>'Data 2022'!S24</f>
        <v>0</v>
      </c>
      <c r="V48" s="95">
        <f>'Data 2022'!T24</f>
        <v>0</v>
      </c>
      <c r="W48" s="95">
        <f>'Data 2022'!U24</f>
        <v>7.2</v>
      </c>
      <c r="X48" s="95">
        <f>'Data 2022'!V24</f>
        <v>1.5592440000000001</v>
      </c>
      <c r="Y48" s="95">
        <f>'Data 2022'!W24</f>
        <v>0.77962200000000004</v>
      </c>
      <c r="Z48" s="95">
        <f>'Data 2022'!X24</f>
        <v>29.6</v>
      </c>
      <c r="AA48" s="95">
        <f>'Data 2022'!Y24</f>
        <v>39.040965999999997</v>
      </c>
      <c r="AB48" s="95">
        <f>'Data 2022'!Z24</f>
        <v>9.5382529999999992</v>
      </c>
      <c r="AC48" s="95">
        <f>'Data 2022'!AA24</f>
        <v>35.1</v>
      </c>
      <c r="AD48" s="95">
        <f>'Data 2022'!AB24</f>
        <v>27.571594000000001</v>
      </c>
      <c r="AE48" s="95">
        <f>'Data 2022'!AC24</f>
        <v>3.0222009999999999</v>
      </c>
      <c r="AF48" s="95">
        <f>'Data 2022'!AD24</f>
        <v>26.9</v>
      </c>
      <c r="AG48" s="95">
        <f>'Data 2022'!AE24</f>
        <v>0.382496</v>
      </c>
      <c r="AH48" s="95">
        <f>'Data 2022'!AF24</f>
        <v>0</v>
      </c>
      <c r="AI48" s="95">
        <f>'Data 2022'!AG24</f>
        <v>23.2</v>
      </c>
      <c r="AJ48" s="95">
        <f>'Data 2022'!AH24</f>
        <v>3.5335380000000001</v>
      </c>
      <c r="AK48" s="95">
        <f>'Data 2022'!AI24</f>
        <v>0</v>
      </c>
      <c r="AL48" s="95">
        <f>'Data 2022'!AJ24</f>
        <v>42.3</v>
      </c>
      <c r="AM48" s="95">
        <f>'Data 2022'!AK24</f>
        <v>10.805395000000001</v>
      </c>
      <c r="AN48" s="95">
        <f>'Data 2022'!AL24</f>
        <v>0</v>
      </c>
      <c r="AO48" s="95">
        <f>'Data 2022'!AM24</f>
        <v>5.5</v>
      </c>
      <c r="AP48" s="95">
        <f>'Data 2022'!AN24</f>
        <v>0.48159200000000002</v>
      </c>
      <c r="AQ48" s="95" t="e">
        <f>'Data 2022'!#REF!</f>
        <v>#REF!</v>
      </c>
      <c r="AR48" s="95">
        <f>'Data 2022'!AO24</f>
        <v>15.8</v>
      </c>
      <c r="AS48" s="95">
        <f>'Data 2022'!AP24</f>
        <v>1.3015140000000001</v>
      </c>
      <c r="AT48" s="95" t="e">
        <f>'Data 2022'!#REF!</f>
        <v>#REF!</v>
      </c>
      <c r="AU48" s="95">
        <f>'Data 2022'!AQ24</f>
        <v>0</v>
      </c>
      <c r="AV48" s="95">
        <f>'Data 2022'!AR24</f>
        <v>0</v>
      </c>
      <c r="AW48" s="95">
        <f>'Data 2022'!AS24</f>
        <v>0</v>
      </c>
      <c r="AX48" s="95">
        <f>'Data 2022'!AT24</f>
        <v>0</v>
      </c>
      <c r="AY48" s="95">
        <f>'Data 2022'!AU24</f>
        <v>12</v>
      </c>
      <c r="AZ48" s="95">
        <f>'Data 2022'!AV24</f>
        <v>1</v>
      </c>
      <c r="BA48" s="95">
        <f>'Data 2022'!AW24</f>
        <v>14</v>
      </c>
      <c r="BB48" s="95">
        <f>'Data 2022'!AX24</f>
        <v>0</v>
      </c>
      <c r="BC48" s="95">
        <f>'Data 2022'!AY24</f>
        <v>4</v>
      </c>
      <c r="BD48" s="95">
        <f>'Data 2022'!AZ24</f>
        <v>3</v>
      </c>
      <c r="BE48" s="108">
        <f t="shared" si="2"/>
        <v>30</v>
      </c>
      <c r="BF48" s="108">
        <f t="shared" si="2"/>
        <v>4</v>
      </c>
      <c r="BG48" s="109">
        <f t="shared" si="4"/>
        <v>348.7</v>
      </c>
      <c r="BH48" s="109">
        <f t="shared" si="4"/>
        <v>131.145352</v>
      </c>
      <c r="BI48" s="109" t="e">
        <f t="shared" si="4"/>
        <v>#REF!</v>
      </c>
      <c r="BJ48" s="109">
        <f t="shared" si="3"/>
        <v>21.3</v>
      </c>
      <c r="BK48" s="109">
        <f t="shared" si="3"/>
        <v>1.7831060000000001</v>
      </c>
      <c r="BL48" s="109" t="e">
        <f t="shared" si="3"/>
        <v>#REF!</v>
      </c>
    </row>
    <row r="49" spans="1:64" x14ac:dyDescent="0.25">
      <c r="A49" s="98" t="s">
        <v>20</v>
      </c>
      <c r="B49" s="98">
        <v>2018</v>
      </c>
      <c r="C49" s="99">
        <v>22988</v>
      </c>
      <c r="D49" s="100">
        <v>14170</v>
      </c>
      <c r="E49" s="101">
        <v>34.4</v>
      </c>
      <c r="F49" s="102">
        <v>11.1</v>
      </c>
      <c r="G49" s="101">
        <v>0</v>
      </c>
      <c r="H49" s="101">
        <v>1</v>
      </c>
      <c r="I49" s="102">
        <v>0.5</v>
      </c>
      <c r="J49" s="101">
        <v>0</v>
      </c>
      <c r="K49" s="101">
        <v>6</v>
      </c>
      <c r="L49" s="102">
        <v>10</v>
      </c>
      <c r="M49" s="101">
        <v>1.7</v>
      </c>
      <c r="N49" s="101">
        <v>24.2</v>
      </c>
      <c r="O49" s="102">
        <v>16</v>
      </c>
      <c r="P49" s="101">
        <v>0.4</v>
      </c>
      <c r="Q49" s="101">
        <v>138</v>
      </c>
      <c r="R49" s="102">
        <v>11.1</v>
      </c>
      <c r="S49" s="101">
        <v>0</v>
      </c>
      <c r="T49" s="101">
        <v>0</v>
      </c>
      <c r="U49" s="101">
        <v>0</v>
      </c>
      <c r="V49" s="101">
        <v>0</v>
      </c>
      <c r="W49" s="101">
        <v>9.3000000000000007</v>
      </c>
      <c r="X49" s="101">
        <v>1.7</v>
      </c>
      <c r="Y49" s="101">
        <v>1.7</v>
      </c>
      <c r="Z49" s="101">
        <v>28.5</v>
      </c>
      <c r="AA49" s="102">
        <v>23</v>
      </c>
      <c r="AB49" s="101">
        <v>1</v>
      </c>
      <c r="AC49" s="101">
        <v>48.6</v>
      </c>
      <c r="AD49" s="102">
        <v>22.2</v>
      </c>
      <c r="AE49" s="101">
        <v>0.9</v>
      </c>
      <c r="AF49" s="101">
        <v>56</v>
      </c>
      <c r="AG49" s="102">
        <v>1.73</v>
      </c>
      <c r="AH49" s="101">
        <v>0</v>
      </c>
      <c r="AI49" s="101">
        <v>27.1</v>
      </c>
      <c r="AJ49" s="102">
        <v>2.9</v>
      </c>
      <c r="AK49" s="101">
        <v>0</v>
      </c>
      <c r="AL49" s="101">
        <v>62.4</v>
      </c>
      <c r="AM49" s="102">
        <v>17.7</v>
      </c>
      <c r="AN49" s="101">
        <v>0.2</v>
      </c>
      <c r="AO49" s="101">
        <v>8</v>
      </c>
      <c r="AP49" s="102">
        <v>0.4</v>
      </c>
      <c r="AQ49" s="101">
        <v>0</v>
      </c>
      <c r="AR49" s="101">
        <v>44.3</v>
      </c>
      <c r="AS49" s="102">
        <v>2.2000000000000002</v>
      </c>
      <c r="AT49" s="101">
        <v>0</v>
      </c>
      <c r="AU49" s="101">
        <v>0</v>
      </c>
      <c r="AV49" s="101">
        <v>0</v>
      </c>
      <c r="AW49" s="103">
        <v>2</v>
      </c>
      <c r="AX49" s="103">
        <v>4</v>
      </c>
      <c r="AY49" s="101">
        <v>7</v>
      </c>
      <c r="AZ49" s="101">
        <v>0</v>
      </c>
      <c r="BA49" s="101">
        <v>8</v>
      </c>
      <c r="BB49" s="101">
        <v>2</v>
      </c>
      <c r="BC49" s="103">
        <v>14</v>
      </c>
      <c r="BD49" s="103">
        <v>1</v>
      </c>
      <c r="BE49" s="110">
        <v>31</v>
      </c>
      <c r="BF49" s="110">
        <v>7</v>
      </c>
      <c r="BG49" s="111">
        <v>487.8</v>
      </c>
      <c r="BH49" s="111">
        <v>120.53000000000003</v>
      </c>
      <c r="BI49" s="111">
        <v>5.9</v>
      </c>
      <c r="BJ49" s="111">
        <v>52.3</v>
      </c>
      <c r="BK49" s="111">
        <v>2.6</v>
      </c>
      <c r="BL49" s="111">
        <v>0</v>
      </c>
    </row>
    <row r="50" spans="1:64" x14ac:dyDescent="0.25">
      <c r="A50" s="92" t="s">
        <v>21</v>
      </c>
      <c r="B50" s="92">
        <v>2019</v>
      </c>
      <c r="C50" s="96">
        <v>633021</v>
      </c>
      <c r="D50" s="94">
        <v>457166</v>
      </c>
      <c r="E50" s="95">
        <f>'Data 2022'!D25</f>
        <v>36.6</v>
      </c>
      <c r="F50" s="95">
        <f>'Data 2022'!E25</f>
        <v>10.1</v>
      </c>
      <c r="G50" s="95" t="e">
        <f>'Data 2022'!#REF!</f>
        <v>#REF!</v>
      </c>
      <c r="H50" s="95">
        <f>'Data 2022'!F25</f>
        <v>1.5</v>
      </c>
      <c r="I50" s="95">
        <f>'Data 2022'!G25</f>
        <v>2.1</v>
      </c>
      <c r="J50" s="95">
        <f>'Data 2022'!H25</f>
        <v>0</v>
      </c>
      <c r="K50" s="95">
        <f>'Data 2022'!I25</f>
        <v>8</v>
      </c>
      <c r="L50" s="95">
        <f>'Data 2022'!J25</f>
        <v>9.6</v>
      </c>
      <c r="M50" s="95">
        <f>'Data 2022'!K25</f>
        <v>3.3</v>
      </c>
      <c r="N50" s="95">
        <f>'Data 2022'!L25</f>
        <v>29.8</v>
      </c>
      <c r="O50" s="95">
        <f>'Data 2022'!M25</f>
        <v>23.6</v>
      </c>
      <c r="P50" s="95">
        <f>'Data 2022'!N25</f>
        <v>1.5</v>
      </c>
      <c r="Q50" s="95">
        <f>'Data 2022'!O25</f>
        <v>118.4</v>
      </c>
      <c r="R50" s="95">
        <f>'Data 2022'!P25</f>
        <v>9.8000000000000007</v>
      </c>
      <c r="S50" s="95">
        <f>'Data 2022'!Q25</f>
        <v>0</v>
      </c>
      <c r="T50" s="95">
        <f>'Data 2022'!R25</f>
        <v>0</v>
      </c>
      <c r="U50" s="95">
        <f>'Data 2022'!S25</f>
        <v>0</v>
      </c>
      <c r="V50" s="95">
        <f>'Data 2022'!T25</f>
        <v>0</v>
      </c>
      <c r="W50" s="95">
        <f>'Data 2022'!U25</f>
        <v>22.6</v>
      </c>
      <c r="X50" s="95">
        <f>'Data 2022'!V25</f>
        <v>10.5</v>
      </c>
      <c r="Y50" s="95">
        <f>'Data 2022'!W25</f>
        <v>5.25</v>
      </c>
      <c r="Z50" s="95">
        <f>'Data 2022'!X25</f>
        <v>39.799999999999997</v>
      </c>
      <c r="AA50" s="95">
        <f>'Data 2022'!Y25</f>
        <v>40.6</v>
      </c>
      <c r="AB50" s="95">
        <f>'Data 2022'!Z25</f>
        <v>5</v>
      </c>
      <c r="AC50" s="95">
        <f>'Data 2022'!AA25</f>
        <v>32.9</v>
      </c>
      <c r="AD50" s="95">
        <f>'Data 2022'!AB25</f>
        <v>27.3</v>
      </c>
      <c r="AE50" s="95">
        <f>'Data 2022'!AC25</f>
        <v>3.9</v>
      </c>
      <c r="AF50" s="95">
        <f>'Data 2022'!AD25</f>
        <v>57</v>
      </c>
      <c r="AG50" s="95">
        <f>'Data 2022'!AE25</f>
        <v>1.6</v>
      </c>
      <c r="AH50" s="95">
        <f>'Data 2022'!AF25</f>
        <v>0</v>
      </c>
      <c r="AI50" s="95">
        <f>'Data 2022'!AG25</f>
        <v>27.4</v>
      </c>
      <c r="AJ50" s="95">
        <f>'Data 2022'!AH25</f>
        <v>4</v>
      </c>
      <c r="AK50" s="95">
        <f>'Data 2022'!AI25</f>
        <v>0</v>
      </c>
      <c r="AL50" s="95">
        <f>'Data 2022'!AJ25</f>
        <v>72.3</v>
      </c>
      <c r="AM50" s="95">
        <f>'Data 2022'!AK25</f>
        <v>22.5</v>
      </c>
      <c r="AN50" s="95">
        <f>'Data 2022'!AL25</f>
        <v>0.9</v>
      </c>
      <c r="AO50" s="95">
        <f>'Data 2022'!AM25</f>
        <v>6.8</v>
      </c>
      <c r="AP50" s="95">
        <f>'Data 2022'!AN25</f>
        <v>0.3</v>
      </c>
      <c r="AQ50" s="95" t="e">
        <f>'Data 2022'!#REF!</f>
        <v>#REF!</v>
      </c>
      <c r="AR50" s="95">
        <f>'Data 2022'!AO25</f>
        <v>41.3</v>
      </c>
      <c r="AS50" s="95">
        <f>'Data 2022'!AP25</f>
        <v>3.5</v>
      </c>
      <c r="AT50" s="95" t="e">
        <f>'Data 2022'!#REF!</f>
        <v>#REF!</v>
      </c>
      <c r="AU50" s="95">
        <f>'Data 2022'!AQ25</f>
        <v>0</v>
      </c>
      <c r="AV50" s="95">
        <f>'Data 2022'!AR25</f>
        <v>0</v>
      </c>
      <c r="AW50" s="95">
        <f>'Data 2022'!AS25</f>
        <v>10</v>
      </c>
      <c r="AX50" s="95">
        <f>'Data 2022'!AT25</f>
        <v>7</v>
      </c>
      <c r="AY50" s="95">
        <f>'Data 2022'!AU25</f>
        <v>18</v>
      </c>
      <c r="AZ50" s="95">
        <f>'Data 2022'!AV25</f>
        <v>2</v>
      </c>
      <c r="BA50" s="95">
        <f>'Data 2022'!AW25</f>
        <v>17</v>
      </c>
      <c r="BB50" s="95">
        <f>'Data 2022'!AX25</f>
        <v>8</v>
      </c>
      <c r="BC50" s="95">
        <f>'Data 2022'!AY25</f>
        <v>28</v>
      </c>
      <c r="BD50" s="95">
        <f>'Data 2022'!AZ25</f>
        <v>8</v>
      </c>
      <c r="BE50" s="108">
        <f t="shared" si="2"/>
        <v>73</v>
      </c>
      <c r="BF50" s="108">
        <f t="shared" si="2"/>
        <v>25</v>
      </c>
      <c r="BG50" s="109">
        <f t="shared" si="4"/>
        <v>494.4</v>
      </c>
      <c r="BH50" s="109">
        <f t="shared" si="4"/>
        <v>165.50000000000003</v>
      </c>
      <c r="BI50" s="109" t="e">
        <f t="shared" si="4"/>
        <v>#REF!</v>
      </c>
      <c r="BJ50" s="109">
        <f t="shared" si="3"/>
        <v>48.099999999999994</v>
      </c>
      <c r="BK50" s="109">
        <f t="shared" si="3"/>
        <v>3.8</v>
      </c>
      <c r="BL50" s="109" t="e">
        <f t="shared" si="3"/>
        <v>#REF!</v>
      </c>
    </row>
    <row r="51" spans="1:64" x14ac:dyDescent="0.25">
      <c r="A51" s="98" t="s">
        <v>21</v>
      </c>
      <c r="B51" s="98">
        <v>2018</v>
      </c>
      <c r="C51" s="107">
        <v>613288</v>
      </c>
      <c r="D51" s="100">
        <v>442524</v>
      </c>
      <c r="E51" s="101">
        <v>379</v>
      </c>
      <c r="F51" s="102">
        <v>109</v>
      </c>
      <c r="G51" s="101">
        <v>0</v>
      </c>
      <c r="H51" s="101">
        <v>22.3</v>
      </c>
      <c r="I51" s="102">
        <v>18.5</v>
      </c>
      <c r="J51" s="101">
        <v>0</v>
      </c>
      <c r="K51" s="101">
        <v>79</v>
      </c>
      <c r="L51" s="102">
        <v>93.6</v>
      </c>
      <c r="M51" s="101">
        <v>8.4</v>
      </c>
      <c r="N51" s="101">
        <v>103</v>
      </c>
      <c r="O51" s="102">
        <v>25.6</v>
      </c>
      <c r="P51" s="101">
        <v>0</v>
      </c>
      <c r="Q51" s="101">
        <v>1208</v>
      </c>
      <c r="R51" s="102">
        <v>69.2</v>
      </c>
      <c r="S51" s="101">
        <v>0</v>
      </c>
      <c r="T51" s="101">
        <v>0</v>
      </c>
      <c r="U51" s="101">
        <v>0</v>
      </c>
      <c r="V51" s="101">
        <v>0</v>
      </c>
      <c r="W51" s="101">
        <v>703</v>
      </c>
      <c r="X51" s="101">
        <v>156.19999999999999</v>
      </c>
      <c r="Y51" s="101">
        <v>134.19999999999999</v>
      </c>
      <c r="Z51" s="101">
        <v>1433</v>
      </c>
      <c r="AA51" s="102">
        <v>1106.2</v>
      </c>
      <c r="AB51" s="101">
        <v>0</v>
      </c>
      <c r="AC51" s="101">
        <v>756</v>
      </c>
      <c r="AD51" s="102">
        <v>456.3</v>
      </c>
      <c r="AE51" s="101">
        <v>0</v>
      </c>
      <c r="AF51" s="101">
        <v>391</v>
      </c>
      <c r="AG51" s="102">
        <v>7.9</v>
      </c>
      <c r="AH51" s="101">
        <v>0</v>
      </c>
      <c r="AI51" s="101">
        <v>269</v>
      </c>
      <c r="AJ51" s="102">
        <v>37</v>
      </c>
      <c r="AK51" s="101">
        <v>0</v>
      </c>
      <c r="AL51" s="101">
        <v>606</v>
      </c>
      <c r="AM51" s="102">
        <v>145.30000000000001</v>
      </c>
      <c r="AN51" s="101">
        <v>0</v>
      </c>
      <c r="AO51" s="101">
        <v>17</v>
      </c>
      <c r="AP51" s="102">
        <v>0.2</v>
      </c>
      <c r="AQ51" s="101">
        <v>0</v>
      </c>
      <c r="AR51" s="101">
        <v>88</v>
      </c>
      <c r="AS51" s="102">
        <v>4.3</v>
      </c>
      <c r="AT51" s="101">
        <v>0</v>
      </c>
      <c r="AU51" s="101">
        <v>15</v>
      </c>
      <c r="AV51" s="101">
        <v>7</v>
      </c>
      <c r="AW51" s="103">
        <v>65</v>
      </c>
      <c r="AX51" s="103">
        <v>30</v>
      </c>
      <c r="AY51" s="101">
        <v>8</v>
      </c>
      <c r="AZ51" s="101">
        <v>2</v>
      </c>
      <c r="BA51" s="101">
        <v>176</v>
      </c>
      <c r="BB51" s="101">
        <v>38</v>
      </c>
      <c r="BC51" s="103">
        <v>269</v>
      </c>
      <c r="BD51" s="103">
        <v>97</v>
      </c>
      <c r="BE51" s="110">
        <v>533</v>
      </c>
      <c r="BF51" s="110">
        <v>174</v>
      </c>
      <c r="BG51" s="111">
        <v>6054.3</v>
      </c>
      <c r="BH51" s="111">
        <v>2229.3000000000002</v>
      </c>
      <c r="BI51" s="111">
        <v>142.6</v>
      </c>
      <c r="BJ51" s="111">
        <v>105</v>
      </c>
      <c r="BK51" s="111">
        <v>4.5</v>
      </c>
      <c r="BL51" s="111">
        <v>0</v>
      </c>
    </row>
    <row r="52" spans="1:64" x14ac:dyDescent="0.25">
      <c r="A52" s="92" t="s">
        <v>22</v>
      </c>
      <c r="B52" s="92">
        <v>2019</v>
      </c>
      <c r="C52" s="93">
        <v>56483</v>
      </c>
      <c r="D52" s="94">
        <v>33516</v>
      </c>
      <c r="E52" s="95">
        <f>'Data 2022'!D26</f>
        <v>401</v>
      </c>
      <c r="F52" s="95">
        <f>'Data 2022'!E26</f>
        <v>90.3</v>
      </c>
      <c r="G52" s="95" t="e">
        <f>'Data 2022'!#REF!</f>
        <v>#REF!</v>
      </c>
      <c r="H52" s="95">
        <f>'Data 2022'!F26</f>
        <v>21</v>
      </c>
      <c r="I52" s="95">
        <f>'Data 2022'!G26</f>
        <v>13.6</v>
      </c>
      <c r="J52" s="95">
        <f>'Data 2022'!H26</f>
        <v>0</v>
      </c>
      <c r="K52" s="95">
        <f>'Data 2022'!I26</f>
        <v>80.5</v>
      </c>
      <c r="L52" s="95">
        <f>'Data 2022'!J26</f>
        <v>162.9</v>
      </c>
      <c r="M52" s="95">
        <f>'Data 2022'!K26</f>
        <v>28.7</v>
      </c>
      <c r="N52" s="95">
        <f>'Data 2022'!L26</f>
        <v>1271.5999999999999</v>
      </c>
      <c r="O52" s="95">
        <f>'Data 2022'!M26</f>
        <v>915.9</v>
      </c>
      <c r="P52" s="95">
        <f>'Data 2022'!N26</f>
        <v>0</v>
      </c>
      <c r="Q52" s="95">
        <f>'Data 2022'!O26</f>
        <v>1498.4</v>
      </c>
      <c r="R52" s="95">
        <f>'Data 2022'!P26</f>
        <v>124</v>
      </c>
      <c r="S52" s="95">
        <f>'Data 2022'!Q26</f>
        <v>0</v>
      </c>
      <c r="T52" s="95">
        <f>'Data 2022'!R26</f>
        <v>701</v>
      </c>
      <c r="U52" s="95">
        <f>'Data 2022'!S26</f>
        <v>53.8</v>
      </c>
      <c r="V52" s="95">
        <f>'Data 2022'!T26</f>
        <v>0</v>
      </c>
      <c r="W52" s="95">
        <f>'Data 2022'!U26</f>
        <v>787.3</v>
      </c>
      <c r="X52" s="95">
        <f>'Data 2022'!V26</f>
        <v>394.5</v>
      </c>
      <c r="Y52" s="95">
        <f>'Data 2022'!W26</f>
        <v>211.9</v>
      </c>
      <c r="Z52" s="95">
        <f>'Data 2022'!X26</f>
        <v>847.7</v>
      </c>
      <c r="AA52" s="95">
        <f>'Data 2022'!Y26</f>
        <v>610.6</v>
      </c>
      <c r="AB52" s="95">
        <f>'Data 2022'!Z26</f>
        <v>4.8</v>
      </c>
      <c r="AC52" s="95">
        <f>'Data 2022'!AA26</f>
        <v>618</v>
      </c>
      <c r="AD52" s="95">
        <f>'Data 2022'!AB26</f>
        <v>540.6</v>
      </c>
      <c r="AE52" s="95">
        <f>'Data 2022'!AC26</f>
        <v>0.6</v>
      </c>
      <c r="AF52" s="95">
        <f>'Data 2022'!AD26</f>
        <v>356.6</v>
      </c>
      <c r="AG52" s="95">
        <f>'Data 2022'!AE26</f>
        <v>12.8</v>
      </c>
      <c r="AH52" s="95">
        <f>'Data 2022'!AF26</f>
        <v>0</v>
      </c>
      <c r="AI52" s="95">
        <f>'Data 2022'!AG26</f>
        <v>219</v>
      </c>
      <c r="AJ52" s="95">
        <f>'Data 2022'!AH26</f>
        <v>38</v>
      </c>
      <c r="AK52" s="95">
        <f>'Data 2022'!AI26</f>
        <v>0</v>
      </c>
      <c r="AL52" s="95">
        <f>'Data 2022'!AJ26</f>
        <v>1317</v>
      </c>
      <c r="AM52" s="95">
        <f>'Data 2022'!AK26</f>
        <v>298.60000000000002</v>
      </c>
      <c r="AN52" s="95">
        <f>'Data 2022'!AL26</f>
        <v>0.8</v>
      </c>
      <c r="AO52" s="95">
        <f>'Data 2022'!AM26</f>
        <v>12</v>
      </c>
      <c r="AP52" s="95">
        <f>'Data 2022'!AN26</f>
        <v>0.2</v>
      </c>
      <c r="AQ52" s="95" t="e">
        <f>'Data 2022'!#REF!</f>
        <v>#REF!</v>
      </c>
      <c r="AR52" s="95">
        <f>'Data 2022'!AO26</f>
        <v>101</v>
      </c>
      <c r="AS52" s="95">
        <f>'Data 2022'!AP26</f>
        <v>5.4</v>
      </c>
      <c r="AT52" s="95" t="e">
        <f>'Data 2022'!#REF!</f>
        <v>#REF!</v>
      </c>
      <c r="AU52" s="95">
        <f>'Data 2022'!AQ26</f>
        <v>17</v>
      </c>
      <c r="AV52" s="95">
        <f>'Data 2022'!AR26</f>
        <v>5</v>
      </c>
      <c r="AW52" s="95">
        <f>'Data 2022'!AS26</f>
        <v>138</v>
      </c>
      <c r="AX52" s="95">
        <f>'Data 2022'!AT26</f>
        <v>83</v>
      </c>
      <c r="AY52" s="95">
        <f>'Data 2022'!AU26</f>
        <v>53</v>
      </c>
      <c r="AZ52" s="95">
        <f>'Data 2022'!AV26</f>
        <v>15</v>
      </c>
      <c r="BA52" s="95">
        <f>'Data 2022'!AW26</f>
        <v>195</v>
      </c>
      <c r="BB52" s="95">
        <f>'Data 2022'!AX26</f>
        <v>70</v>
      </c>
      <c r="BC52" s="95">
        <f>'Data 2022'!AY26</f>
        <v>301</v>
      </c>
      <c r="BD52" s="95">
        <f>'Data 2022'!AZ26</f>
        <v>148</v>
      </c>
      <c r="BE52" s="108">
        <f t="shared" si="2"/>
        <v>704</v>
      </c>
      <c r="BF52" s="108">
        <f t="shared" si="2"/>
        <v>321</v>
      </c>
      <c r="BG52" s="109">
        <f t="shared" si="4"/>
        <v>8232.1</v>
      </c>
      <c r="BH52" s="109">
        <f t="shared" si="4"/>
        <v>3261.2</v>
      </c>
      <c r="BI52" s="109" t="e">
        <f t="shared" si="4"/>
        <v>#REF!</v>
      </c>
      <c r="BJ52" s="109">
        <f t="shared" si="3"/>
        <v>113</v>
      </c>
      <c r="BK52" s="109">
        <f t="shared" si="3"/>
        <v>5.6000000000000005</v>
      </c>
      <c r="BL52" s="109" t="e">
        <f t="shared" si="3"/>
        <v>#REF!</v>
      </c>
    </row>
    <row r="53" spans="1:64" x14ac:dyDescent="0.25">
      <c r="A53" s="98" t="s">
        <v>22</v>
      </c>
      <c r="B53" s="98">
        <v>2018</v>
      </c>
      <c r="C53" s="99">
        <v>55472</v>
      </c>
      <c r="D53" s="100">
        <v>32741</v>
      </c>
      <c r="E53" s="101">
        <v>33</v>
      </c>
      <c r="F53" s="102">
        <v>10.44</v>
      </c>
      <c r="G53" s="101">
        <v>0</v>
      </c>
      <c r="H53" s="101">
        <v>3</v>
      </c>
      <c r="I53" s="102">
        <v>2.94</v>
      </c>
      <c r="J53" s="101">
        <v>0.53</v>
      </c>
      <c r="K53" s="101">
        <v>9</v>
      </c>
      <c r="L53" s="102">
        <v>12.3</v>
      </c>
      <c r="M53" s="101">
        <v>1.59</v>
      </c>
      <c r="N53" s="101">
        <v>94</v>
      </c>
      <c r="O53" s="102">
        <v>62.55</v>
      </c>
      <c r="P53" s="101">
        <v>2.44</v>
      </c>
      <c r="Q53" s="101">
        <v>303</v>
      </c>
      <c r="R53" s="102">
        <v>22.76</v>
      </c>
      <c r="S53" s="101">
        <v>0</v>
      </c>
      <c r="T53" s="101">
        <v>2</v>
      </c>
      <c r="U53" s="101">
        <v>1.0900000000000001</v>
      </c>
      <c r="V53" s="101">
        <v>0</v>
      </c>
      <c r="W53" s="101">
        <v>10</v>
      </c>
      <c r="X53" s="101">
        <v>2.4</v>
      </c>
      <c r="Y53" s="101">
        <v>1.76</v>
      </c>
      <c r="Z53" s="101">
        <v>51</v>
      </c>
      <c r="AA53" s="102">
        <v>60.06</v>
      </c>
      <c r="AB53" s="101">
        <v>5.71</v>
      </c>
      <c r="AC53" s="101">
        <v>62</v>
      </c>
      <c r="AD53" s="102">
        <v>39.450000000000003</v>
      </c>
      <c r="AE53" s="101">
        <v>2.44</v>
      </c>
      <c r="AF53" s="101">
        <v>97</v>
      </c>
      <c r="AG53" s="102">
        <v>1.97</v>
      </c>
      <c r="AH53" s="101">
        <v>0</v>
      </c>
      <c r="AI53" s="101">
        <v>74</v>
      </c>
      <c r="AJ53" s="102">
        <v>9.59</v>
      </c>
      <c r="AK53" s="101">
        <v>0</v>
      </c>
      <c r="AL53" s="101">
        <v>110</v>
      </c>
      <c r="AM53" s="102">
        <v>22.1</v>
      </c>
      <c r="AN53" s="101">
        <v>0.18</v>
      </c>
      <c r="AO53" s="101">
        <v>17</v>
      </c>
      <c r="AP53" s="102">
        <v>0.56000000000000005</v>
      </c>
      <c r="AQ53" s="101">
        <v>0</v>
      </c>
      <c r="AR53" s="101">
        <v>59</v>
      </c>
      <c r="AS53" s="102">
        <v>3.43</v>
      </c>
      <c r="AT53" s="101">
        <v>0</v>
      </c>
      <c r="AU53" s="101">
        <v>1</v>
      </c>
      <c r="AV53" s="101">
        <v>0</v>
      </c>
      <c r="AW53" s="103">
        <v>2</v>
      </c>
      <c r="AX53" s="103">
        <v>3</v>
      </c>
      <c r="AY53" s="101">
        <v>5</v>
      </c>
      <c r="AZ53" s="101">
        <v>2</v>
      </c>
      <c r="BA53" s="101">
        <v>5</v>
      </c>
      <c r="BB53" s="101">
        <v>2</v>
      </c>
      <c r="BC53" s="103">
        <v>17</v>
      </c>
      <c r="BD53" s="103">
        <v>6</v>
      </c>
      <c r="BE53" s="110">
        <v>30</v>
      </c>
      <c r="BF53" s="110">
        <v>13</v>
      </c>
      <c r="BG53" s="111">
        <v>924</v>
      </c>
      <c r="BH53" s="111">
        <v>251.64000000000001</v>
      </c>
      <c r="BI53" s="111">
        <v>14.65</v>
      </c>
      <c r="BJ53" s="111">
        <v>76</v>
      </c>
      <c r="BK53" s="111">
        <v>3.99</v>
      </c>
      <c r="BL53" s="111">
        <v>0</v>
      </c>
    </row>
    <row r="54" spans="1:64" x14ac:dyDescent="0.25">
      <c r="A54" s="92" t="s">
        <v>24</v>
      </c>
      <c r="B54" s="92">
        <v>2019</v>
      </c>
      <c r="C54" s="93">
        <v>56807</v>
      </c>
      <c r="D54" s="94">
        <v>30892</v>
      </c>
      <c r="E54" s="95">
        <f>'Data 2022'!D27</f>
        <v>46.6</v>
      </c>
      <c r="F54" s="95">
        <f>'Data 2022'!E27</f>
        <v>7.3</v>
      </c>
      <c r="G54" s="95" t="e">
        <f>'Data 2022'!#REF!</f>
        <v>#REF!</v>
      </c>
      <c r="H54" s="95">
        <f>'Data 2022'!F27</f>
        <v>2.08</v>
      </c>
      <c r="I54" s="95">
        <f>'Data 2022'!G27</f>
        <v>1.4</v>
      </c>
      <c r="J54" s="95">
        <f>'Data 2022'!H27</f>
        <v>0.2</v>
      </c>
      <c r="K54" s="95">
        <f>'Data 2022'!I27</f>
        <v>9.6999999999999993</v>
      </c>
      <c r="L54" s="95">
        <f>'Data 2022'!J27</f>
        <v>13.1</v>
      </c>
      <c r="M54" s="95">
        <f>'Data 2022'!K27</f>
        <v>2.4</v>
      </c>
      <c r="N54" s="95">
        <f>'Data 2022'!L27</f>
        <v>100.2</v>
      </c>
      <c r="O54" s="95">
        <f>'Data 2022'!M27</f>
        <v>91.7</v>
      </c>
      <c r="P54" s="95">
        <f>'Data 2022'!N27</f>
        <v>13.5</v>
      </c>
      <c r="Q54" s="95">
        <f>'Data 2022'!O27</f>
        <v>75.099999999999994</v>
      </c>
      <c r="R54" s="95">
        <f>'Data 2022'!P27</f>
        <v>10.199999999999999</v>
      </c>
      <c r="S54" s="95">
        <f>'Data 2022'!Q27</f>
        <v>0.01</v>
      </c>
      <c r="T54" s="95">
        <f>'Data 2022'!R27</f>
        <v>0</v>
      </c>
      <c r="U54" s="95">
        <f>'Data 2022'!S27</f>
        <v>0</v>
      </c>
      <c r="V54" s="95">
        <f>'Data 2022'!T27</f>
        <v>0</v>
      </c>
      <c r="W54" s="95">
        <f>'Data 2022'!U27</f>
        <v>18.600000000000001</v>
      </c>
      <c r="X54" s="95">
        <f>'Data 2022'!V27</f>
        <v>9.3000000000000007</v>
      </c>
      <c r="Y54" s="95">
        <f>'Data 2022'!W27</f>
        <v>4</v>
      </c>
      <c r="Z54" s="95">
        <f>'Data 2022'!X27</f>
        <v>34.799999999999997</v>
      </c>
      <c r="AA54" s="95">
        <f>'Data 2022'!Y27</f>
        <v>56.1</v>
      </c>
      <c r="AB54" s="95">
        <f>'Data 2022'!Z27</f>
        <v>14.4</v>
      </c>
      <c r="AC54" s="95">
        <f>'Data 2022'!AA27</f>
        <v>61.4</v>
      </c>
      <c r="AD54" s="95">
        <f>'Data 2022'!AB27</f>
        <v>46.2</v>
      </c>
      <c r="AE54" s="95">
        <f>'Data 2022'!AC27</f>
        <v>6</v>
      </c>
      <c r="AF54" s="95">
        <f>'Data 2022'!AD27</f>
        <v>106.9</v>
      </c>
      <c r="AG54" s="95">
        <f>'Data 2022'!AE27</f>
        <v>2</v>
      </c>
      <c r="AH54" s="95">
        <f>'Data 2022'!AF27</f>
        <v>0</v>
      </c>
      <c r="AI54" s="95">
        <f>'Data 2022'!AG27</f>
        <v>64.599999999999994</v>
      </c>
      <c r="AJ54" s="95">
        <f>'Data 2022'!AH27</f>
        <v>9.4</v>
      </c>
      <c r="AK54" s="95">
        <f>'Data 2022'!AI27</f>
        <v>0</v>
      </c>
      <c r="AL54" s="95">
        <f>'Data 2022'!AJ27</f>
        <v>146.1</v>
      </c>
      <c r="AM54" s="95">
        <f>'Data 2022'!AK27</f>
        <v>32.1</v>
      </c>
      <c r="AN54" s="95">
        <f>'Data 2022'!AL27</f>
        <v>0.02</v>
      </c>
      <c r="AO54" s="95">
        <f>'Data 2022'!AM27</f>
        <v>15</v>
      </c>
      <c r="AP54" s="95">
        <f>'Data 2022'!AN27</f>
        <v>0.6</v>
      </c>
      <c r="AQ54" s="95" t="e">
        <f>'Data 2022'!#REF!</f>
        <v>#REF!</v>
      </c>
      <c r="AR54" s="95">
        <f>'Data 2022'!AO27</f>
        <v>55.4</v>
      </c>
      <c r="AS54" s="95">
        <f>'Data 2022'!AP27</f>
        <v>3.7</v>
      </c>
      <c r="AT54" s="95" t="e">
        <f>'Data 2022'!#REF!</f>
        <v>#REF!</v>
      </c>
      <c r="AU54" s="95">
        <f>'Data 2022'!AQ27</f>
        <v>1</v>
      </c>
      <c r="AV54" s="95">
        <f>'Data 2022'!AR27</f>
        <v>0</v>
      </c>
      <c r="AW54" s="95">
        <f>'Data 2022'!AS27</f>
        <v>3</v>
      </c>
      <c r="AX54" s="95">
        <f>'Data 2022'!AT27</f>
        <v>0</v>
      </c>
      <c r="AY54" s="95">
        <f>'Data 2022'!AU27</f>
        <v>39</v>
      </c>
      <c r="AZ54" s="95">
        <f>'Data 2022'!AV27</f>
        <v>5</v>
      </c>
      <c r="BA54" s="95">
        <f>'Data 2022'!AW27</f>
        <v>10</v>
      </c>
      <c r="BB54" s="95">
        <f>'Data 2022'!AX27</f>
        <v>1</v>
      </c>
      <c r="BC54" s="95">
        <f>'Data 2022'!AY27</f>
        <v>17</v>
      </c>
      <c r="BD54" s="95">
        <f>'Data 2022'!AZ27</f>
        <v>1</v>
      </c>
      <c r="BE54" s="108">
        <f t="shared" si="2"/>
        <v>70</v>
      </c>
      <c r="BF54" s="108">
        <f t="shared" si="2"/>
        <v>7</v>
      </c>
      <c r="BG54" s="109">
        <f t="shared" si="4"/>
        <v>736.48</v>
      </c>
      <c r="BH54" s="109">
        <f t="shared" si="4"/>
        <v>283.10000000000002</v>
      </c>
      <c r="BI54" s="109" t="e">
        <f t="shared" si="4"/>
        <v>#REF!</v>
      </c>
      <c r="BJ54" s="109">
        <f t="shared" si="3"/>
        <v>70.400000000000006</v>
      </c>
      <c r="BK54" s="109">
        <f t="shared" si="3"/>
        <v>4.3</v>
      </c>
      <c r="BL54" s="109" t="e">
        <f t="shared" si="3"/>
        <v>#REF!</v>
      </c>
    </row>
    <row r="55" spans="1:64" x14ac:dyDescent="0.25">
      <c r="A55" s="98" t="s">
        <v>24</v>
      </c>
      <c r="B55" s="98">
        <v>2018</v>
      </c>
      <c r="C55" s="99">
        <v>55989</v>
      </c>
      <c r="D55" s="100">
        <v>30386</v>
      </c>
      <c r="E55" s="101">
        <v>43.9</v>
      </c>
      <c r="F55" s="102">
        <v>13.6</v>
      </c>
      <c r="G55" s="101">
        <v>0</v>
      </c>
      <c r="H55" s="101">
        <v>4.7</v>
      </c>
      <c r="I55" s="102">
        <v>5.9</v>
      </c>
      <c r="J55" s="101">
        <v>1.3</v>
      </c>
      <c r="K55" s="101">
        <v>12.9</v>
      </c>
      <c r="L55" s="102">
        <v>16.8</v>
      </c>
      <c r="M55" s="101">
        <v>2.1</v>
      </c>
      <c r="N55" s="101">
        <v>124.3</v>
      </c>
      <c r="O55" s="102">
        <v>76.400000000000006</v>
      </c>
      <c r="P55" s="101">
        <v>5.3</v>
      </c>
      <c r="Q55" s="101">
        <v>264.5</v>
      </c>
      <c r="R55" s="102">
        <v>14.3</v>
      </c>
      <c r="S55" s="101">
        <v>0</v>
      </c>
      <c r="T55" s="101">
        <v>1</v>
      </c>
      <c r="U55" s="101">
        <v>1.2</v>
      </c>
      <c r="V55" s="101">
        <v>0.2</v>
      </c>
      <c r="W55" s="101">
        <v>7.8</v>
      </c>
      <c r="X55" s="101">
        <v>2.7</v>
      </c>
      <c r="Y55" s="101">
        <v>2.5</v>
      </c>
      <c r="Z55" s="101">
        <v>51.2</v>
      </c>
      <c r="AA55" s="102">
        <v>47.9</v>
      </c>
      <c r="AB55" s="101">
        <v>4.4000000000000004</v>
      </c>
      <c r="AC55" s="101">
        <v>45.9</v>
      </c>
      <c r="AD55" s="102">
        <v>31.7</v>
      </c>
      <c r="AE55" s="101">
        <v>1.8</v>
      </c>
      <c r="AF55" s="101">
        <v>85.2</v>
      </c>
      <c r="AG55" s="102">
        <v>2</v>
      </c>
      <c r="AH55" s="101">
        <v>0</v>
      </c>
      <c r="AI55" s="101">
        <v>58.3</v>
      </c>
      <c r="AJ55" s="102">
        <v>9.1</v>
      </c>
      <c r="AK55" s="101">
        <v>0</v>
      </c>
      <c r="AL55" s="101">
        <v>92.3</v>
      </c>
      <c r="AM55" s="102">
        <v>19.899999999999999</v>
      </c>
      <c r="AN55" s="101">
        <v>0</v>
      </c>
      <c r="AO55" s="101">
        <v>17.2</v>
      </c>
      <c r="AP55" s="102">
        <v>1.2</v>
      </c>
      <c r="AQ55" s="101">
        <v>0</v>
      </c>
      <c r="AR55" s="101">
        <v>35.5</v>
      </c>
      <c r="AS55" s="102">
        <v>2.7</v>
      </c>
      <c r="AT55" s="101">
        <v>0</v>
      </c>
      <c r="AU55" s="101">
        <v>4</v>
      </c>
      <c r="AV55" s="101">
        <v>2</v>
      </c>
      <c r="AW55" s="103">
        <v>13</v>
      </c>
      <c r="AX55" s="103">
        <v>4</v>
      </c>
      <c r="AY55" s="101">
        <v>27</v>
      </c>
      <c r="AZ55" s="101">
        <v>9</v>
      </c>
      <c r="BA55" s="101">
        <v>11</v>
      </c>
      <c r="BB55" s="101">
        <v>4</v>
      </c>
      <c r="BC55" s="103">
        <v>27</v>
      </c>
      <c r="BD55" s="103">
        <v>5</v>
      </c>
      <c r="BE55" s="110">
        <v>82</v>
      </c>
      <c r="BF55" s="110">
        <v>24</v>
      </c>
      <c r="BG55" s="111">
        <v>844.7</v>
      </c>
      <c r="BH55" s="111">
        <v>245.39999999999995</v>
      </c>
      <c r="BI55" s="111">
        <v>17.599999999999998</v>
      </c>
      <c r="BJ55" s="111">
        <v>52.7</v>
      </c>
      <c r="BK55" s="111">
        <v>3.9000000000000004</v>
      </c>
      <c r="BL55" s="111">
        <v>0</v>
      </c>
    </row>
    <row r="56" spans="1:64" x14ac:dyDescent="0.25">
      <c r="A56" s="92" t="s">
        <v>23</v>
      </c>
      <c r="B56" s="92">
        <v>2019</v>
      </c>
      <c r="C56" s="93">
        <v>40684</v>
      </c>
      <c r="D56" s="94">
        <v>24655</v>
      </c>
      <c r="E56" s="95">
        <f>'Data 2022'!D28</f>
        <v>55.6</v>
      </c>
      <c r="F56" s="95">
        <f>'Data 2022'!E28</f>
        <v>18.95</v>
      </c>
      <c r="G56" s="95" t="e">
        <f>'Data 2022'!#REF!</f>
        <v>#REF!</v>
      </c>
      <c r="H56" s="95">
        <f>'Data 2022'!F28</f>
        <v>1.2</v>
      </c>
      <c r="I56" s="95">
        <f>'Data 2022'!G28</f>
        <v>0.4</v>
      </c>
      <c r="J56" s="95">
        <f>'Data 2022'!H28</f>
        <v>1.7</v>
      </c>
      <c r="K56" s="95">
        <f>'Data 2022'!I28</f>
        <v>12.9</v>
      </c>
      <c r="L56" s="95">
        <f>'Data 2022'!J28</f>
        <v>22.7</v>
      </c>
      <c r="M56" s="95">
        <f>'Data 2022'!K28</f>
        <v>4.8</v>
      </c>
      <c r="N56" s="95">
        <f>'Data 2022'!L28</f>
        <v>131.5</v>
      </c>
      <c r="O56" s="95">
        <f>'Data 2022'!M28</f>
        <v>95.9</v>
      </c>
      <c r="P56" s="95">
        <f>'Data 2022'!N28</f>
        <v>8.8000000000000007</v>
      </c>
      <c r="Q56" s="95">
        <f>'Data 2022'!O28</f>
        <v>229.2</v>
      </c>
      <c r="R56" s="95">
        <f>'Data 2022'!P28</f>
        <v>16.8</v>
      </c>
      <c r="S56" s="95">
        <f>'Data 2022'!Q28</f>
        <v>0.2</v>
      </c>
      <c r="T56" s="95">
        <f>'Data 2022'!R28</f>
        <v>2.6</v>
      </c>
      <c r="U56" s="95">
        <f>'Data 2022'!S28</f>
        <v>5</v>
      </c>
      <c r="V56" s="95">
        <f>'Data 2022'!T28</f>
        <v>0.5</v>
      </c>
      <c r="W56" s="95">
        <f>'Data 2022'!U28</f>
        <v>10.199999999999999</v>
      </c>
      <c r="X56" s="95">
        <f>'Data 2022'!V28</f>
        <v>7.1</v>
      </c>
      <c r="Y56" s="95">
        <f>'Data 2022'!W28</f>
        <v>3.55</v>
      </c>
      <c r="Z56" s="95">
        <f>'Data 2022'!X28</f>
        <v>40.9</v>
      </c>
      <c r="AA56" s="95">
        <f>'Data 2022'!Y28</f>
        <v>48.7</v>
      </c>
      <c r="AB56" s="95">
        <f>'Data 2022'!Z28</f>
        <v>7.5</v>
      </c>
      <c r="AC56" s="95">
        <f>'Data 2022'!AA28</f>
        <v>40.700000000000003</v>
      </c>
      <c r="AD56" s="95">
        <f>'Data 2022'!AB28</f>
        <v>34.9</v>
      </c>
      <c r="AE56" s="95">
        <f>'Data 2022'!AC28</f>
        <v>4</v>
      </c>
      <c r="AF56" s="95">
        <f>'Data 2022'!AD28</f>
        <v>104.5</v>
      </c>
      <c r="AG56" s="95">
        <f>'Data 2022'!AE28</f>
        <v>1.7</v>
      </c>
      <c r="AH56" s="95">
        <f>'Data 2022'!AF28</f>
        <v>0</v>
      </c>
      <c r="AI56" s="95">
        <f>'Data 2022'!AG28</f>
        <v>51.3</v>
      </c>
      <c r="AJ56" s="95">
        <f>'Data 2022'!AH28</f>
        <v>9.4</v>
      </c>
      <c r="AK56" s="95">
        <f>'Data 2022'!AI28</f>
        <v>0.2</v>
      </c>
      <c r="AL56" s="95">
        <f>'Data 2022'!AJ28</f>
        <v>100.1</v>
      </c>
      <c r="AM56" s="95">
        <f>'Data 2022'!AK28</f>
        <v>21.2</v>
      </c>
      <c r="AN56" s="95">
        <f>'Data 2022'!AL28</f>
        <v>0</v>
      </c>
      <c r="AO56" s="95">
        <f>'Data 2022'!AM28</f>
        <v>15.4</v>
      </c>
      <c r="AP56" s="95">
        <f>'Data 2022'!AN28</f>
        <v>1.3</v>
      </c>
      <c r="AQ56" s="95" t="e">
        <f>'Data 2022'!#REF!</f>
        <v>#REF!</v>
      </c>
      <c r="AR56" s="95">
        <f>'Data 2022'!AO28</f>
        <v>30.3</v>
      </c>
      <c r="AS56" s="95">
        <f>'Data 2022'!AP28</f>
        <v>2.4</v>
      </c>
      <c r="AT56" s="95" t="e">
        <f>'Data 2022'!#REF!</f>
        <v>#REF!</v>
      </c>
      <c r="AU56" s="95">
        <f>'Data 2022'!AQ28</f>
        <v>1</v>
      </c>
      <c r="AV56" s="95">
        <f>'Data 2022'!AR28</f>
        <v>1</v>
      </c>
      <c r="AW56" s="95">
        <f>'Data 2022'!AS28</f>
        <v>12</v>
      </c>
      <c r="AX56" s="95">
        <f>'Data 2022'!AT28</f>
        <v>11</v>
      </c>
      <c r="AY56" s="95">
        <f>'Data 2022'!AU28</f>
        <v>59</v>
      </c>
      <c r="AZ56" s="95">
        <f>'Data 2022'!AV28</f>
        <v>15</v>
      </c>
      <c r="BA56" s="95">
        <f>'Data 2022'!AW28</f>
        <v>19</v>
      </c>
      <c r="BB56" s="95">
        <f>'Data 2022'!AX28</f>
        <v>6</v>
      </c>
      <c r="BC56" s="95">
        <f>'Data 2022'!AY28</f>
        <v>29</v>
      </c>
      <c r="BD56" s="95">
        <f>'Data 2022'!AZ28</f>
        <v>10</v>
      </c>
      <c r="BE56" s="108">
        <f t="shared" si="2"/>
        <v>120</v>
      </c>
      <c r="BF56" s="108">
        <f t="shared" si="2"/>
        <v>43</v>
      </c>
      <c r="BG56" s="109">
        <f t="shared" si="4"/>
        <v>826.39999999999986</v>
      </c>
      <c r="BH56" s="109">
        <f t="shared" si="4"/>
        <v>286.45</v>
      </c>
      <c r="BI56" s="109" t="e">
        <f t="shared" si="4"/>
        <v>#REF!</v>
      </c>
      <c r="BJ56" s="109">
        <f t="shared" si="3"/>
        <v>45.7</v>
      </c>
      <c r="BK56" s="109">
        <f t="shared" si="3"/>
        <v>3.7</v>
      </c>
      <c r="BL56" s="109" t="e">
        <f t="shared" si="3"/>
        <v>#REF!</v>
      </c>
    </row>
    <row r="57" spans="1:64" x14ac:dyDescent="0.25">
      <c r="A57" s="98" t="s">
        <v>23</v>
      </c>
      <c r="B57" s="98">
        <v>2018</v>
      </c>
      <c r="C57" s="99">
        <v>39343</v>
      </c>
      <c r="D57" s="100">
        <v>23870</v>
      </c>
      <c r="E57" s="101">
        <v>26</v>
      </c>
      <c r="F57" s="102">
        <v>7.6159999999999997</v>
      </c>
      <c r="G57" s="101">
        <v>0</v>
      </c>
      <c r="H57" s="101">
        <v>35</v>
      </c>
      <c r="I57" s="102">
        <v>6.4909999999999997</v>
      </c>
      <c r="J57" s="101">
        <v>0</v>
      </c>
      <c r="K57" s="101">
        <v>5</v>
      </c>
      <c r="L57" s="102">
        <v>7.1539999999999999</v>
      </c>
      <c r="M57" s="101">
        <v>0</v>
      </c>
      <c r="N57" s="101">
        <v>64.7</v>
      </c>
      <c r="O57" s="102">
        <v>30.265999999999998</v>
      </c>
      <c r="P57" s="101">
        <v>0</v>
      </c>
      <c r="Q57" s="101">
        <v>0</v>
      </c>
      <c r="R57" s="102">
        <v>0</v>
      </c>
      <c r="S57" s="101">
        <v>0</v>
      </c>
      <c r="T57" s="101">
        <v>0</v>
      </c>
      <c r="U57" s="101">
        <v>0</v>
      </c>
      <c r="V57" s="101">
        <v>0</v>
      </c>
      <c r="W57" s="101">
        <v>13.1</v>
      </c>
      <c r="X57" s="101">
        <v>2.9260000000000002</v>
      </c>
      <c r="Y57" s="101">
        <v>2.7650000000000001</v>
      </c>
      <c r="Z57" s="101">
        <v>66.2</v>
      </c>
      <c r="AA57" s="102">
        <v>58.238</v>
      </c>
      <c r="AB57" s="101">
        <v>0</v>
      </c>
      <c r="AC57" s="101">
        <v>46.2</v>
      </c>
      <c r="AD57" s="102">
        <v>26.552</v>
      </c>
      <c r="AE57" s="101">
        <v>0</v>
      </c>
      <c r="AF57" s="101">
        <v>79</v>
      </c>
      <c r="AG57" s="102">
        <v>2.0289999999999999</v>
      </c>
      <c r="AH57" s="101">
        <v>0</v>
      </c>
      <c r="AI57" s="101">
        <v>41</v>
      </c>
      <c r="AJ57" s="102">
        <v>5.9960000000000004</v>
      </c>
      <c r="AK57" s="101">
        <v>0</v>
      </c>
      <c r="AL57" s="101">
        <v>131</v>
      </c>
      <c r="AM57" s="102">
        <v>22.373999999999999</v>
      </c>
      <c r="AN57" s="101">
        <v>0</v>
      </c>
      <c r="AO57" s="101">
        <v>0</v>
      </c>
      <c r="AP57" s="102">
        <v>0</v>
      </c>
      <c r="AQ57" s="101">
        <v>0</v>
      </c>
      <c r="AR57" s="101">
        <v>65</v>
      </c>
      <c r="AS57" s="102">
        <v>3.5529999999999999</v>
      </c>
      <c r="AT57" s="101">
        <v>0</v>
      </c>
      <c r="AU57" s="101">
        <v>0</v>
      </c>
      <c r="AV57" s="101">
        <v>0</v>
      </c>
      <c r="AW57" s="103">
        <v>2</v>
      </c>
      <c r="AX57" s="103">
        <v>1</v>
      </c>
      <c r="AY57" s="101">
        <v>9</v>
      </c>
      <c r="AZ57" s="101">
        <v>0</v>
      </c>
      <c r="BA57" s="101">
        <v>3</v>
      </c>
      <c r="BB57" s="101">
        <v>1</v>
      </c>
      <c r="BC57" s="103">
        <v>30</v>
      </c>
      <c r="BD57" s="103">
        <v>2</v>
      </c>
      <c r="BE57" s="110">
        <v>44</v>
      </c>
      <c r="BF57" s="110">
        <v>4</v>
      </c>
      <c r="BG57" s="111">
        <v>572.20000000000005</v>
      </c>
      <c r="BH57" s="111">
        <v>173.19499999999999</v>
      </c>
      <c r="BI57" s="111">
        <v>2.7650000000000001</v>
      </c>
      <c r="BJ57" s="111">
        <v>65</v>
      </c>
      <c r="BK57" s="111">
        <v>3.5529999999999999</v>
      </c>
      <c r="BL57" s="111">
        <v>0</v>
      </c>
    </row>
    <row r="58" spans="1:64" x14ac:dyDescent="0.25">
      <c r="A58" s="92" t="s">
        <v>25</v>
      </c>
      <c r="B58" s="92">
        <v>2019</v>
      </c>
      <c r="C58" s="93">
        <v>43027</v>
      </c>
      <c r="D58" s="94">
        <v>25399</v>
      </c>
      <c r="E58" s="95">
        <f>'Data 2022'!D29</f>
        <v>41.8</v>
      </c>
      <c r="F58" s="95">
        <f>'Data 2022'!E29</f>
        <v>13.3</v>
      </c>
      <c r="G58" s="95" t="e">
        <f>'Data 2022'!#REF!</f>
        <v>#REF!</v>
      </c>
      <c r="H58" s="95">
        <f>'Data 2022'!F29</f>
        <v>30.4</v>
      </c>
      <c r="I58" s="95">
        <f>'Data 2022'!G29</f>
        <v>2.4</v>
      </c>
      <c r="J58" s="95">
        <f>'Data 2022'!H29</f>
        <v>0</v>
      </c>
      <c r="K58" s="95">
        <f>'Data 2022'!I29</f>
        <v>10</v>
      </c>
      <c r="L58" s="95">
        <f>'Data 2022'!J29</f>
        <v>13.9</v>
      </c>
      <c r="M58" s="95">
        <f>'Data 2022'!K29</f>
        <v>1.3</v>
      </c>
      <c r="N58" s="95">
        <f>'Data 2022'!L29</f>
        <v>65.25</v>
      </c>
      <c r="O58" s="95">
        <f>'Data 2022'!M29</f>
        <v>38.799999999999997</v>
      </c>
      <c r="P58" s="95">
        <f>'Data 2022'!N29</f>
        <v>3.1</v>
      </c>
      <c r="Q58" s="95">
        <f>'Data 2022'!O29</f>
        <v>313</v>
      </c>
      <c r="R58" s="95">
        <f>'Data 2022'!P29</f>
        <v>14.2</v>
      </c>
      <c r="S58" s="95">
        <f>'Data 2022'!Q29</f>
        <v>0.3</v>
      </c>
      <c r="T58" s="95">
        <f>'Data 2022'!R29</f>
        <v>0</v>
      </c>
      <c r="U58" s="95">
        <f>'Data 2022'!S29</f>
        <v>0</v>
      </c>
      <c r="V58" s="95">
        <f>'Data 2022'!T29</f>
        <v>0</v>
      </c>
      <c r="W58" s="95">
        <f>'Data 2022'!U29</f>
        <v>20.7</v>
      </c>
      <c r="X58" s="95">
        <f>'Data 2022'!V29</f>
        <v>11.8</v>
      </c>
      <c r="Y58" s="95">
        <f>'Data 2022'!W29</f>
        <v>6.3</v>
      </c>
      <c r="Z58" s="95">
        <f>'Data 2022'!X29</f>
        <v>33</v>
      </c>
      <c r="AA58" s="95">
        <f>'Data 2022'!Y29</f>
        <v>36.200000000000003</v>
      </c>
      <c r="AB58" s="95">
        <f>'Data 2022'!Z29</f>
        <v>2.9</v>
      </c>
      <c r="AC58" s="95">
        <f>'Data 2022'!AA29</f>
        <v>61.75</v>
      </c>
      <c r="AD58" s="95">
        <f>'Data 2022'!AB29</f>
        <v>39.5</v>
      </c>
      <c r="AE58" s="95">
        <f>'Data 2022'!AC29</f>
        <v>2.8</v>
      </c>
      <c r="AF58" s="95">
        <f>'Data 2022'!AD29</f>
        <v>109.75</v>
      </c>
      <c r="AG58" s="95">
        <f>'Data 2022'!AE29</f>
        <v>2.9</v>
      </c>
      <c r="AH58" s="95">
        <f>'Data 2022'!AF29</f>
        <v>0</v>
      </c>
      <c r="AI58" s="95">
        <f>'Data 2022'!AG29</f>
        <v>52.75</v>
      </c>
      <c r="AJ58" s="95">
        <f>'Data 2022'!AH29</f>
        <v>6.7</v>
      </c>
      <c r="AK58" s="95">
        <f>'Data 2022'!AI29</f>
        <v>0</v>
      </c>
      <c r="AL58" s="95">
        <f>'Data 2022'!AJ29</f>
        <v>100.5</v>
      </c>
      <c r="AM58" s="95">
        <f>'Data 2022'!AK29</f>
        <v>15.8</v>
      </c>
      <c r="AN58" s="95">
        <f>'Data 2022'!AL29</f>
        <v>0.4</v>
      </c>
      <c r="AO58" s="95">
        <f>'Data 2022'!AM29</f>
        <v>2</v>
      </c>
      <c r="AP58" s="95">
        <f>'Data 2022'!AN29</f>
        <v>0.4</v>
      </c>
      <c r="AQ58" s="95" t="e">
        <f>'Data 2022'!#REF!</f>
        <v>#REF!</v>
      </c>
      <c r="AR58" s="95">
        <f>'Data 2022'!AO29</f>
        <v>47</v>
      </c>
      <c r="AS58" s="95">
        <f>'Data 2022'!AP29</f>
        <v>13.2</v>
      </c>
      <c r="AT58" s="95" t="e">
        <f>'Data 2022'!#REF!</f>
        <v>#REF!</v>
      </c>
      <c r="AU58" s="95">
        <f>'Data 2022'!AQ29</f>
        <v>0</v>
      </c>
      <c r="AV58" s="95">
        <f>'Data 2022'!AR29</f>
        <v>0</v>
      </c>
      <c r="AW58" s="95">
        <f>'Data 2022'!AS29</f>
        <v>0</v>
      </c>
      <c r="AX58" s="95">
        <f>'Data 2022'!AT29</f>
        <v>0</v>
      </c>
      <c r="AY58" s="95">
        <f>'Data 2022'!AU29</f>
        <v>17</v>
      </c>
      <c r="AZ58" s="95">
        <f>'Data 2022'!AV29</f>
        <v>1</v>
      </c>
      <c r="BA58" s="95">
        <f>'Data 2022'!AW29</f>
        <v>12</v>
      </c>
      <c r="BB58" s="95">
        <f>'Data 2022'!AX29</f>
        <v>5</v>
      </c>
      <c r="BC58" s="95">
        <f>'Data 2022'!AY29</f>
        <v>26</v>
      </c>
      <c r="BD58" s="95">
        <f>'Data 2022'!AZ29</f>
        <v>2</v>
      </c>
      <c r="BE58" s="108">
        <f t="shared" si="2"/>
        <v>55</v>
      </c>
      <c r="BF58" s="108">
        <f t="shared" si="2"/>
        <v>8</v>
      </c>
      <c r="BG58" s="109">
        <f t="shared" si="4"/>
        <v>887.9</v>
      </c>
      <c r="BH58" s="109">
        <f t="shared" si="4"/>
        <v>209.10000000000002</v>
      </c>
      <c r="BI58" s="109" t="e">
        <f t="shared" si="4"/>
        <v>#REF!</v>
      </c>
      <c r="BJ58" s="109">
        <f t="shared" si="3"/>
        <v>49</v>
      </c>
      <c r="BK58" s="109">
        <f t="shared" si="3"/>
        <v>13.6</v>
      </c>
      <c r="BL58" s="109" t="e">
        <f t="shared" si="3"/>
        <v>#REF!</v>
      </c>
    </row>
    <row r="59" spans="1:64" x14ac:dyDescent="0.25">
      <c r="A59" s="98" t="s">
        <v>25</v>
      </c>
      <c r="B59" s="98">
        <v>2018</v>
      </c>
      <c r="C59" s="99">
        <v>43063</v>
      </c>
      <c r="D59" s="100">
        <v>25643</v>
      </c>
      <c r="E59" s="101">
        <v>0</v>
      </c>
      <c r="F59" s="102">
        <v>0</v>
      </c>
      <c r="G59" s="101">
        <v>0</v>
      </c>
      <c r="H59" s="101">
        <v>0</v>
      </c>
      <c r="I59" s="102">
        <v>0</v>
      </c>
      <c r="J59" s="101">
        <v>0</v>
      </c>
      <c r="K59" s="101">
        <v>13</v>
      </c>
      <c r="L59" s="102">
        <v>17.399999999999999</v>
      </c>
      <c r="M59" s="101">
        <v>5.5</v>
      </c>
      <c r="N59" s="101">
        <v>43</v>
      </c>
      <c r="O59" s="102">
        <v>30</v>
      </c>
      <c r="P59" s="101">
        <v>0</v>
      </c>
      <c r="Q59" s="101">
        <v>7</v>
      </c>
      <c r="R59" s="102">
        <v>5.2</v>
      </c>
      <c r="S59" s="101">
        <v>0</v>
      </c>
      <c r="T59" s="101">
        <v>0</v>
      </c>
      <c r="U59" s="101">
        <v>0</v>
      </c>
      <c r="V59" s="101">
        <v>0</v>
      </c>
      <c r="W59" s="101">
        <v>20</v>
      </c>
      <c r="X59" s="101">
        <v>3.6</v>
      </c>
      <c r="Y59" s="101">
        <v>4.2</v>
      </c>
      <c r="Z59" s="101">
        <v>54</v>
      </c>
      <c r="AA59" s="102">
        <v>47.4</v>
      </c>
      <c r="AB59" s="101">
        <v>2</v>
      </c>
      <c r="AC59" s="101">
        <v>27</v>
      </c>
      <c r="AD59" s="102">
        <v>39.9</v>
      </c>
      <c r="AE59" s="101">
        <v>0</v>
      </c>
      <c r="AF59" s="101">
        <v>67</v>
      </c>
      <c r="AG59" s="102">
        <v>1.4</v>
      </c>
      <c r="AH59" s="101">
        <v>0.3</v>
      </c>
      <c r="AI59" s="101">
        <v>31</v>
      </c>
      <c r="AJ59" s="102">
        <v>4.0999999999999996</v>
      </c>
      <c r="AK59" s="101">
        <v>0</v>
      </c>
      <c r="AL59" s="101">
        <v>85</v>
      </c>
      <c r="AM59" s="102">
        <v>22</v>
      </c>
      <c r="AN59" s="101">
        <v>0</v>
      </c>
      <c r="AO59" s="101"/>
      <c r="AP59" s="102"/>
      <c r="AQ59" s="101"/>
      <c r="AR59" s="101"/>
      <c r="AS59" s="102"/>
      <c r="AT59" s="101"/>
      <c r="AU59" s="101"/>
      <c r="AV59" s="101"/>
      <c r="AW59" s="103"/>
      <c r="AX59" s="103"/>
      <c r="AY59" s="101"/>
      <c r="AZ59" s="101"/>
      <c r="BA59" s="101"/>
      <c r="BB59" s="101"/>
      <c r="BC59" s="103"/>
      <c r="BD59" s="103"/>
      <c r="BE59" s="110"/>
      <c r="BF59" s="110"/>
      <c r="BG59" s="111"/>
      <c r="BH59" s="111"/>
      <c r="BI59" s="111"/>
      <c r="BJ59" s="111"/>
      <c r="BK59" s="111"/>
      <c r="BL59" s="111"/>
    </row>
    <row r="60" spans="1:64" x14ac:dyDescent="0.25">
      <c r="A60" s="97" t="s">
        <v>26</v>
      </c>
      <c r="B60" s="92">
        <v>2019</v>
      </c>
      <c r="C60" s="93">
        <v>16646</v>
      </c>
      <c r="D60" s="94">
        <v>9544</v>
      </c>
      <c r="E60" s="95">
        <f>'Data 2022'!D30</f>
        <v>58</v>
      </c>
      <c r="F60" s="95">
        <f>'Data 2022'!E30</f>
        <v>15.4</v>
      </c>
      <c r="G60" s="95" t="e">
        <f>'Data 2022'!#REF!</f>
        <v>#REF!</v>
      </c>
      <c r="H60" s="95">
        <f>'Data 2022'!F30</f>
        <v>5</v>
      </c>
      <c r="I60" s="95">
        <f>'Data 2022'!G30</f>
        <v>8.5</v>
      </c>
      <c r="J60" s="95">
        <f>'Data 2022'!H30</f>
        <v>0</v>
      </c>
      <c r="K60" s="95">
        <f>'Data 2022'!I30</f>
        <v>16</v>
      </c>
      <c r="L60" s="95">
        <f>'Data 2022'!J30</f>
        <v>24.8</v>
      </c>
      <c r="M60" s="95">
        <f>'Data 2022'!K30</f>
        <v>10.199999999999999</v>
      </c>
      <c r="N60" s="95">
        <f>'Data 2022'!L30</f>
        <v>50</v>
      </c>
      <c r="O60" s="95">
        <f>'Data 2022'!M30</f>
        <v>41.5</v>
      </c>
      <c r="P60" s="95">
        <f>'Data 2022'!N30</f>
        <v>2.8</v>
      </c>
      <c r="Q60" s="95">
        <f>'Data 2022'!O30</f>
        <v>140</v>
      </c>
      <c r="R60" s="95">
        <f>'Data 2022'!P30</f>
        <v>12.5</v>
      </c>
      <c r="S60" s="95">
        <f>'Data 2022'!Q30</f>
        <v>0</v>
      </c>
      <c r="T60" s="95">
        <f>'Data 2022'!R30</f>
        <v>0</v>
      </c>
      <c r="U60" s="95">
        <f>'Data 2022'!S30</f>
        <v>0</v>
      </c>
      <c r="V60" s="95">
        <f>'Data 2022'!T30</f>
        <v>0.1</v>
      </c>
      <c r="W60" s="95">
        <f>'Data 2022'!U30</f>
        <v>9</v>
      </c>
      <c r="X60" s="95">
        <f>'Data 2022'!V30</f>
        <v>9</v>
      </c>
      <c r="Y60" s="95">
        <f>'Data 2022'!W30</f>
        <v>6</v>
      </c>
      <c r="Z60" s="95">
        <f>'Data 2022'!X30</f>
        <v>41</v>
      </c>
      <c r="AA60" s="95">
        <f>'Data 2022'!Y30</f>
        <v>45.4</v>
      </c>
      <c r="AB60" s="95">
        <f>'Data 2022'!Z30</f>
        <v>7.4</v>
      </c>
      <c r="AC60" s="95">
        <f>'Data 2022'!AA30</f>
        <v>48</v>
      </c>
      <c r="AD60" s="95">
        <f>'Data 2022'!AB30</f>
        <v>43.3</v>
      </c>
      <c r="AE60" s="95">
        <f>'Data 2022'!AC30</f>
        <v>1.5</v>
      </c>
      <c r="AF60" s="95">
        <f>'Data 2022'!AD30</f>
        <v>76</v>
      </c>
      <c r="AG60" s="95">
        <f>'Data 2022'!AE30</f>
        <v>1.5</v>
      </c>
      <c r="AH60" s="95">
        <f>'Data 2022'!AF30</f>
        <v>0</v>
      </c>
      <c r="AI60" s="95">
        <f>'Data 2022'!AG30</f>
        <v>34</v>
      </c>
      <c r="AJ60" s="95">
        <f>'Data 2022'!AH30</f>
        <v>7</v>
      </c>
      <c r="AK60" s="95">
        <f>'Data 2022'!AI30</f>
        <v>0.1</v>
      </c>
      <c r="AL60" s="95">
        <f>'Data 2022'!AJ30</f>
        <v>174</v>
      </c>
      <c r="AM60" s="95">
        <f>'Data 2022'!AK30</f>
        <v>24.6</v>
      </c>
      <c r="AN60" s="95">
        <f>'Data 2022'!AL30</f>
        <v>2</v>
      </c>
      <c r="AO60" s="95">
        <f>'Data 2022'!AM30</f>
        <v>0</v>
      </c>
      <c r="AP60" s="95">
        <f>'Data 2022'!AN30</f>
        <v>0</v>
      </c>
      <c r="AQ60" s="95" t="e">
        <f>'Data 2022'!#REF!</f>
        <v>#REF!</v>
      </c>
      <c r="AR60" s="95">
        <f>'Data 2022'!AO30</f>
        <v>0</v>
      </c>
      <c r="AS60" s="95">
        <f>'Data 2022'!AP30</f>
        <v>0</v>
      </c>
      <c r="AT60" s="95" t="e">
        <f>'Data 2022'!#REF!</f>
        <v>#REF!</v>
      </c>
      <c r="AU60" s="95">
        <f>'Data 2022'!AQ30</f>
        <v>0</v>
      </c>
      <c r="AV60" s="95">
        <f>'Data 2022'!AR30</f>
        <v>0</v>
      </c>
      <c r="AW60" s="95">
        <f>'Data 2022'!AS30</f>
        <v>13.7</v>
      </c>
      <c r="AX60" s="95">
        <f>'Data 2022'!AT30</f>
        <v>12.1</v>
      </c>
      <c r="AY60" s="95">
        <f>'Data 2022'!AU30</f>
        <v>0</v>
      </c>
      <c r="AZ60" s="95">
        <f>'Data 2022'!AV30</f>
        <v>0</v>
      </c>
      <c r="BA60" s="95">
        <f>'Data 2022'!AW30</f>
        <v>13.3</v>
      </c>
      <c r="BB60" s="95">
        <f>'Data 2022'!AX30</f>
        <v>1.7</v>
      </c>
      <c r="BC60" s="95">
        <f>'Data 2022'!AY30</f>
        <v>30.8</v>
      </c>
      <c r="BD60" s="95">
        <f>'Data 2022'!AZ30</f>
        <v>11</v>
      </c>
      <c r="BE60" s="108">
        <f t="shared" ref="BE60" si="5">AU60+AW60+AY60+BA60+BC60</f>
        <v>57.8</v>
      </c>
      <c r="BF60" s="108">
        <f t="shared" ref="BF60" si="6">AV60+AX60+AZ60+BB60+BD60</f>
        <v>24.799999999999997</v>
      </c>
      <c r="BG60" s="109">
        <f t="shared" ref="BG60" si="7">E60+H60+K60+N60+Q60+T60+W60+Z60+AC60+AF60+AI60+AL60+AO60+AR60</f>
        <v>651</v>
      </c>
      <c r="BH60" s="109">
        <f t="shared" ref="BH60" si="8">F60+I60+L60+O60+R60+U60+X60+AA60+AD60+AG60+AJ60+AM60+AP60+AS60</f>
        <v>233.49999999999997</v>
      </c>
      <c r="BI60" s="109" t="e">
        <f t="shared" ref="BI60" si="9">G60+J60+M60+P60+S60+V60+Y60+AB60+AE60+AH60+AK60+AN60+AQ60+AT60</f>
        <v>#REF!</v>
      </c>
      <c r="BJ60" s="109">
        <f t="shared" ref="BJ60" si="10">AO60+AR60</f>
        <v>0</v>
      </c>
      <c r="BK60" s="109">
        <f t="shared" ref="BK60" si="11">AP60+AS60</f>
        <v>0</v>
      </c>
      <c r="BL60" s="109" t="e">
        <f t="shared" ref="BL60" si="12">AQ60+AT60</f>
        <v>#REF!</v>
      </c>
    </row>
    <row r="61" spans="1:64" x14ac:dyDescent="0.25">
      <c r="A61" s="114" t="s">
        <v>26</v>
      </c>
      <c r="B61" s="98">
        <v>2018</v>
      </c>
      <c r="C61" s="99">
        <v>16280</v>
      </c>
      <c r="D61" s="100">
        <v>9338</v>
      </c>
      <c r="E61" s="101">
        <v>13</v>
      </c>
      <c r="F61" s="102">
        <v>3.5</v>
      </c>
      <c r="G61" s="101">
        <v>0</v>
      </c>
      <c r="H61" s="101">
        <v>1</v>
      </c>
      <c r="I61" s="102">
        <v>1.3</v>
      </c>
      <c r="J61" s="101">
        <v>0</v>
      </c>
      <c r="K61" s="101">
        <v>4</v>
      </c>
      <c r="L61" s="102">
        <v>7</v>
      </c>
      <c r="M61" s="101">
        <v>0.7</v>
      </c>
      <c r="N61" s="101">
        <v>21</v>
      </c>
      <c r="O61" s="102">
        <v>13.3</v>
      </c>
      <c r="P61" s="101">
        <v>0.8</v>
      </c>
      <c r="Q61" s="101">
        <v>47.2</v>
      </c>
      <c r="R61" s="102">
        <v>2.7</v>
      </c>
      <c r="S61" s="101">
        <v>0.7</v>
      </c>
      <c r="T61" s="101">
        <v>0</v>
      </c>
      <c r="U61" s="101">
        <v>0</v>
      </c>
      <c r="V61" s="101">
        <v>0</v>
      </c>
      <c r="W61" s="101">
        <v>3.9</v>
      </c>
      <c r="X61" s="101">
        <v>1</v>
      </c>
      <c r="Y61" s="101">
        <v>1</v>
      </c>
      <c r="Z61" s="101">
        <v>10.199999999999999</v>
      </c>
      <c r="AA61" s="102">
        <v>9.4</v>
      </c>
      <c r="AB61" s="101">
        <v>1.1000000000000001</v>
      </c>
      <c r="AC61" s="101">
        <v>22.9</v>
      </c>
      <c r="AD61" s="102">
        <v>10.1</v>
      </c>
      <c r="AE61" s="101">
        <v>0.4</v>
      </c>
      <c r="AF61" s="101">
        <v>15.8</v>
      </c>
      <c r="AG61" s="102">
        <v>0.6</v>
      </c>
      <c r="AH61" s="101">
        <v>0</v>
      </c>
      <c r="AI61" s="101">
        <v>15.8</v>
      </c>
      <c r="AJ61" s="102">
        <v>1.9</v>
      </c>
      <c r="AK61" s="101">
        <v>0</v>
      </c>
      <c r="AL61" s="101">
        <v>23.7</v>
      </c>
      <c r="AM61" s="102">
        <v>5</v>
      </c>
      <c r="AN61" s="101">
        <v>0</v>
      </c>
      <c r="AO61" s="101">
        <v>1</v>
      </c>
      <c r="AP61" s="102">
        <v>0.1</v>
      </c>
      <c r="AQ61" s="101">
        <v>0</v>
      </c>
      <c r="AR61" s="101">
        <v>5.0999999999999996</v>
      </c>
      <c r="AS61" s="102">
        <v>0.3</v>
      </c>
      <c r="AT61" s="101">
        <v>0</v>
      </c>
      <c r="AU61" s="101">
        <v>0</v>
      </c>
      <c r="AV61" s="101">
        <v>0</v>
      </c>
      <c r="AW61" s="103">
        <v>2</v>
      </c>
      <c r="AX61" s="103">
        <v>1</v>
      </c>
      <c r="AY61" s="101">
        <v>7</v>
      </c>
      <c r="AZ61" s="101">
        <v>2</v>
      </c>
      <c r="BA61" s="101">
        <v>1</v>
      </c>
      <c r="BB61" s="101">
        <v>1</v>
      </c>
      <c r="BC61" s="103">
        <v>7</v>
      </c>
      <c r="BD61" s="103">
        <v>3</v>
      </c>
      <c r="BE61" s="110">
        <v>17</v>
      </c>
      <c r="BF61" s="110">
        <v>7</v>
      </c>
      <c r="BG61" s="111">
        <v>184.60000000000002</v>
      </c>
      <c r="BH61" s="111">
        <v>56.2</v>
      </c>
      <c r="BI61" s="111">
        <v>4.7000000000000011</v>
      </c>
      <c r="BJ61" s="111">
        <v>6.1</v>
      </c>
      <c r="BK61" s="111">
        <v>0.4</v>
      </c>
      <c r="BL61" s="111">
        <v>0</v>
      </c>
    </row>
  </sheetData>
  <autoFilter ref="A3:BL61" xr:uid="{00000000-0009-0000-0000-000000000000}"/>
  <mergeCells count="23">
    <mergeCell ref="BA2:BB2"/>
    <mergeCell ref="BC2:BD2"/>
    <mergeCell ref="BE2:BF2"/>
    <mergeCell ref="BG2:BI2"/>
    <mergeCell ref="BJ2:BL2"/>
    <mergeCell ref="AY2:AZ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V2"/>
    <mergeCell ref="AW2:AX2"/>
    <mergeCell ref="Q2:S2"/>
    <mergeCell ref="C2:D2"/>
    <mergeCell ref="E2:G2"/>
    <mergeCell ref="H2:J2"/>
    <mergeCell ref="K2:M2"/>
    <mergeCell ref="N2: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37"/>
  <sheetViews>
    <sheetView showGridLines="0" showWhiteSpace="0" zoomScaleNormal="100" workbookViewId="0">
      <selection activeCell="Q8" sqref="Q8"/>
    </sheetView>
  </sheetViews>
  <sheetFormatPr defaultRowHeight="15" x14ac:dyDescent="0.25"/>
  <cols>
    <col min="1" max="1" width="3.7109375" customWidth="1"/>
    <col min="2" max="2" width="17" customWidth="1"/>
    <col min="3" max="3" width="11.5703125" customWidth="1"/>
    <col min="4" max="4" width="1.7109375" customWidth="1"/>
    <col min="5" max="5" width="3.7109375" customWidth="1"/>
    <col min="6" max="6" width="17" customWidth="1"/>
    <col min="7" max="7" width="12.5703125" customWidth="1"/>
    <col min="8" max="8" width="1.7109375" customWidth="1"/>
    <col min="9" max="9" width="3.7109375" customWidth="1"/>
    <col min="10" max="10" width="17" customWidth="1"/>
    <col min="11" max="11" width="11.5703125" customWidth="1"/>
    <col min="12" max="12" width="3.42578125" customWidth="1"/>
    <col min="13" max="13" width="3.7109375" customWidth="1"/>
    <col min="14" max="14" width="17" customWidth="1"/>
    <col min="15" max="15" width="11.5703125" customWidth="1"/>
    <col min="16" max="16" width="10" bestFit="1" customWidth="1"/>
  </cols>
  <sheetData>
    <row r="1" spans="1:15" x14ac:dyDescent="0.25">
      <c r="A1" s="12" t="str">
        <f>+'Resultater 2022'!C34</f>
        <v>Ungdoms-uddannelse for unge med særlige behov (STU)</v>
      </c>
      <c r="B1" s="6"/>
      <c r="C1" s="6"/>
      <c r="D1" s="6"/>
      <c r="E1" s="12"/>
      <c r="F1" s="6"/>
      <c r="G1" s="6"/>
      <c r="I1" s="12"/>
      <c r="J1" s="6"/>
      <c r="K1" s="6"/>
      <c r="M1" s="12"/>
      <c r="N1" s="6"/>
      <c r="O1" s="6"/>
    </row>
    <row r="2" spans="1:15" x14ac:dyDescent="0.25">
      <c r="A2" s="12" t="str">
        <f>+'Resultater 2022'!C35</f>
        <v>Enhedsudgift</v>
      </c>
      <c r="B2" s="5"/>
      <c r="C2" s="9"/>
      <c r="D2" s="6"/>
      <c r="E2" s="12" t="str">
        <f>+'Resultater 2022'!C68</f>
        <v>Enhedsudgift inkl. refusion</v>
      </c>
      <c r="F2" s="5"/>
      <c r="G2" s="9"/>
      <c r="I2" s="10" t="str">
        <f>+'Resultater 2022'!C101</f>
        <v>Modtager-andel (modtagere pr. 1000 18-64 årig)</v>
      </c>
      <c r="J2" s="5"/>
      <c r="K2" s="9"/>
      <c r="M2" s="10" t="str">
        <f>+'Resultater 2022'!C134</f>
        <v>Netto-driftsudgift pr. 18-64 årig</v>
      </c>
      <c r="N2" s="5"/>
      <c r="O2" s="9"/>
    </row>
    <row r="3" spans="1:15" x14ac:dyDescent="0.25">
      <c r="A3" s="20">
        <f>+'Resultater 2022'!C36</f>
        <v>1</v>
      </c>
      <c r="B3" s="21" t="str">
        <f>+'Resultater 2022'!D36</f>
        <v>Lyngby-Taarbæk</v>
      </c>
      <c r="C3" s="23">
        <f>+'Resultater 2022'!E36</f>
        <v>156652.36051502146</v>
      </c>
      <c r="D3" s="6"/>
      <c r="E3" s="20">
        <f>+'Resultater 2022'!C69</f>
        <v>1</v>
      </c>
      <c r="F3" s="21" t="str">
        <f>+'Resultater 2022'!D69</f>
        <v>Lyngby-Taarbæk</v>
      </c>
      <c r="G3" s="23">
        <f>+'Resultater 2022'!E69</f>
        <v>156652.36051502146</v>
      </c>
      <c r="I3" s="33">
        <f>+'Resultater 2022'!C102</f>
        <v>1</v>
      </c>
      <c r="J3" s="34" t="str">
        <f>+'Resultater 2022'!D102</f>
        <v>Ballerup</v>
      </c>
      <c r="K3" s="35">
        <f>+'Resultater 2022'!E102</f>
        <v>0.43921810276950463</v>
      </c>
      <c r="M3" s="33">
        <f>+'Resultater 2022'!C135</f>
        <v>1</v>
      </c>
      <c r="N3" s="34" t="str">
        <f>+'Resultater 2022'!D135</f>
        <v>Ballerup</v>
      </c>
      <c r="O3" s="36">
        <f>+'Resultater 2022'!E135</f>
        <v>91.232754784156654</v>
      </c>
    </row>
    <row r="4" spans="1:15" x14ac:dyDescent="0.25">
      <c r="A4" s="20">
        <f>+'Resultater 2022'!C37</f>
        <v>2</v>
      </c>
      <c r="B4" s="21" t="str">
        <f>+'Resultater 2022'!D37</f>
        <v>Ballerup</v>
      </c>
      <c r="C4" s="23">
        <f>+'Resultater 2022'!E37</f>
        <v>207716.28994544037</v>
      </c>
      <c r="D4" s="6"/>
      <c r="E4" s="20">
        <f>+'Resultater 2022'!C70</f>
        <v>2</v>
      </c>
      <c r="F4" s="21" t="str">
        <f>+'Resultater 2022'!D70</f>
        <v>Ballerup</v>
      </c>
      <c r="G4" s="23">
        <f>+'Resultater 2022'!E70</f>
        <v>207716.28994544037</v>
      </c>
      <c r="I4" s="33">
        <f>+'Resultater 2022'!C103</f>
        <v>2</v>
      </c>
      <c r="J4" s="34" t="str">
        <f>+'Resultater 2022'!D103</f>
        <v>Gladsaxe</v>
      </c>
      <c r="K4" s="35">
        <f>+'Resultater 2022'!E103</f>
        <v>0.63713807017957858</v>
      </c>
      <c r="M4" s="33">
        <f>+'Resultater 2022'!C136</f>
        <v>2</v>
      </c>
      <c r="N4" s="34" t="str">
        <f>+'Resultater 2022'!D136</f>
        <v>København</v>
      </c>
      <c r="O4" s="36">
        <f>+'Resultater 2022'!E136</f>
        <v>190.91514530059092</v>
      </c>
    </row>
    <row r="5" spans="1:15" x14ac:dyDescent="0.25">
      <c r="A5" s="20">
        <f>+'Resultater 2022'!C38</f>
        <v>3</v>
      </c>
      <c r="B5" s="21" t="str">
        <f>+'Resultater 2022'!D38</f>
        <v>Herlev</v>
      </c>
      <c r="C5" s="23">
        <f>+'Resultater 2022'!E38</f>
        <v>218592.96482412063</v>
      </c>
      <c r="E5" s="20">
        <f>+'Resultater 2022'!C71</f>
        <v>3</v>
      </c>
      <c r="F5" s="21" t="str">
        <f>+'Resultater 2022'!D71</f>
        <v>Herlev</v>
      </c>
      <c r="G5" s="23">
        <f>+'Resultater 2022'!E71</f>
        <v>218592.96482412063</v>
      </c>
      <c r="I5" s="33">
        <f>+'Resultater 2022'!C104</f>
        <v>3</v>
      </c>
      <c r="J5" s="34" t="str">
        <f>+'Resultater 2022'!D104</f>
        <v>København</v>
      </c>
      <c r="K5" s="35">
        <f>+'Resultater 2022'!E104</f>
        <v>0.84780701290738603</v>
      </c>
      <c r="M5" s="33">
        <f>+'Resultater 2022'!C137</f>
        <v>3</v>
      </c>
      <c r="N5" s="34" t="str">
        <f>+'Resultater 2022'!D137</f>
        <v>Lyngby-Taarbæk</v>
      </c>
      <c r="O5" s="36">
        <f>+'Resultater 2022'!E137</f>
        <v>209.00735820425459</v>
      </c>
    </row>
    <row r="6" spans="1:15" x14ac:dyDescent="0.25">
      <c r="A6" s="20">
        <f>+'Resultater 2022'!C39</f>
        <v>4</v>
      </c>
      <c r="B6" s="21" t="str">
        <f>+'Resultater 2022'!D39</f>
        <v>København</v>
      </c>
      <c r="C6" s="23">
        <f>+'Resultater 2022'!E39</f>
        <v>225187.03241895261</v>
      </c>
      <c r="E6" s="20">
        <f>+'Resultater 2022'!C72</f>
        <v>4</v>
      </c>
      <c r="F6" s="21" t="str">
        <f>+'Resultater 2022'!D72</f>
        <v>København</v>
      </c>
      <c r="G6" s="23">
        <f>+'Resultater 2022'!E72</f>
        <v>225187.03241895261</v>
      </c>
      <c r="I6" s="33">
        <f>+'Resultater 2022'!C105</f>
        <v>4</v>
      </c>
      <c r="J6" s="34" t="str">
        <f>+'Resultater 2022'!D105</f>
        <v>Allerød</v>
      </c>
      <c r="K6" s="35">
        <f>+'Resultater 2022'!E105</f>
        <v>1.0848126232741617</v>
      </c>
      <c r="M6" s="33">
        <f>+'Resultater 2022'!C138</f>
        <v>4</v>
      </c>
      <c r="N6" s="34" t="str">
        <f>+'Resultater 2022'!D138</f>
        <v>Gladsaxe</v>
      </c>
      <c r="O6" s="36">
        <f>+'Resultater 2022'!E138</f>
        <v>212.37935672652617</v>
      </c>
    </row>
    <row r="7" spans="1:15" x14ac:dyDescent="0.25">
      <c r="A7" s="20">
        <f>+'Resultater 2022'!C40</f>
        <v>5</v>
      </c>
      <c r="B7" s="21" t="str">
        <f>+'Resultater 2022'!D40</f>
        <v>Allerød</v>
      </c>
      <c r="C7" s="23">
        <f>+'Resultater 2022'!E40</f>
        <v>227272.72727272726</v>
      </c>
      <c r="E7" s="20">
        <f>+'Resultater 2022'!C73</f>
        <v>5</v>
      </c>
      <c r="F7" s="21" t="str">
        <f>+'Resultater 2022'!D73</f>
        <v>Allerød</v>
      </c>
      <c r="G7" s="23">
        <f>+'Resultater 2022'!E73</f>
        <v>227272.72727272726</v>
      </c>
      <c r="I7" s="33">
        <f>+'Resultater 2022'!C106</f>
        <v>5</v>
      </c>
      <c r="J7" s="34" t="str">
        <f>+'Resultater 2022'!D106</f>
        <v>Gentofte</v>
      </c>
      <c r="K7" s="35">
        <f>+'Resultater 2022'!E106</f>
        <v>1.1072385423334994</v>
      </c>
      <c r="M7" s="33">
        <f>+'Resultater 2022'!C139</f>
        <v>5</v>
      </c>
      <c r="N7" s="34" t="str">
        <f>+'Resultater 2022'!D139</f>
        <v>Allerød</v>
      </c>
      <c r="O7" s="36">
        <f>+'Resultater 2022'!E139</f>
        <v>246.54832347140041</v>
      </c>
    </row>
    <row r="8" spans="1:15" x14ac:dyDescent="0.25">
      <c r="A8" s="20">
        <f>+'Resultater 2022'!C41</f>
        <v>6</v>
      </c>
      <c r="B8" s="21" t="str">
        <f>+'Resultater 2022'!D41</f>
        <v>Frederiksberg</v>
      </c>
      <c r="C8" s="23">
        <f>+'Resultater 2022'!E41</f>
        <v>244019.13875598088</v>
      </c>
      <c r="E8" s="20">
        <f>+'Resultater 2022'!C74</f>
        <v>6</v>
      </c>
      <c r="F8" s="21" t="str">
        <f>+'Resultater 2022'!D74</f>
        <v>Frederiksberg</v>
      </c>
      <c r="G8" s="23">
        <f>+'Resultater 2022'!E74</f>
        <v>244019.13875598088</v>
      </c>
      <c r="I8" s="33">
        <f>+'Resultater 2022'!C107</f>
        <v>6</v>
      </c>
      <c r="J8" s="34" t="str">
        <f>+'Resultater 2022'!D107</f>
        <v>Frederiksberg</v>
      </c>
      <c r="K8" s="35">
        <f>+'Resultater 2022'!E107</f>
        <v>1.2150809569489258</v>
      </c>
      <c r="M8" s="33">
        <f>+'Resultater 2022'!C140</f>
        <v>6</v>
      </c>
      <c r="N8" s="34" t="str">
        <f>+'Resultater 2022'!D140</f>
        <v>Frederiksberg</v>
      </c>
      <c r="O8" s="36">
        <f>+'Resultater 2022'!E140</f>
        <v>296.50300863346996</v>
      </c>
    </row>
    <row r="9" spans="1:15" x14ac:dyDescent="0.25">
      <c r="A9" s="20">
        <f>+'Resultater 2022'!C42</f>
        <v>7</v>
      </c>
      <c r="B9" s="21" t="str">
        <f>+'Resultater 2022'!D42</f>
        <v>Høje-Taastrup</v>
      </c>
      <c r="C9" s="23">
        <f>+'Resultater 2022'!E42</f>
        <v>246730.52005943534</v>
      </c>
      <c r="E9" s="20">
        <f>+'Resultater 2022'!C75</f>
        <v>7</v>
      </c>
      <c r="F9" s="21" t="str">
        <f>+'Resultater 2022'!D75</f>
        <v>Høje-Taastrup</v>
      </c>
      <c r="G9" s="23">
        <f>+'Resultater 2022'!E75</f>
        <v>246730.52005943534</v>
      </c>
      <c r="I9" s="33">
        <f>+'Resultater 2022'!C108</f>
        <v>7</v>
      </c>
      <c r="J9" s="34" t="str">
        <f>+'Resultater 2022'!D108</f>
        <v>Dragør</v>
      </c>
      <c r="K9" s="35">
        <f>+'Resultater 2022'!E108</f>
        <v>1.3050355918797785</v>
      </c>
      <c r="M9" s="33">
        <f>+'Resultater 2022'!C141</f>
        <v>7</v>
      </c>
      <c r="N9" s="34" t="str">
        <f>+'Resultater 2022'!D141</f>
        <v>Gentofte</v>
      </c>
      <c r="O9" s="36">
        <f>+'Resultater 2022'!E141</f>
        <v>355.64407141332953</v>
      </c>
    </row>
    <row r="10" spans="1:15" x14ac:dyDescent="0.25">
      <c r="A10" s="20">
        <f>+'Resultater 2022'!C43</f>
        <v>8</v>
      </c>
      <c r="B10" s="21" t="str">
        <f>+'Resultater 2022'!D43</f>
        <v>Brøndby</v>
      </c>
      <c r="C10" s="23">
        <f>+'Resultater 2022'!E43</f>
        <v>247641.50943396226</v>
      </c>
      <c r="E10" s="20">
        <f>+'Resultater 2022'!C76</f>
        <v>8</v>
      </c>
      <c r="F10" s="21" t="str">
        <f>+'Resultater 2022'!D76</f>
        <v>Brøndby</v>
      </c>
      <c r="G10" s="23">
        <f>+'Resultater 2022'!E76</f>
        <v>247641.50943396226</v>
      </c>
      <c r="I10" s="33">
        <f>+'Resultater 2022'!C109</f>
        <v>8</v>
      </c>
      <c r="J10" s="34" t="str">
        <f>+'Resultater 2022'!D109</f>
        <v>Lyngby-Taarbæk</v>
      </c>
      <c r="K10" s="35">
        <f>+'Resultater 2022'!E109</f>
        <v>1.3342113551120909</v>
      </c>
      <c r="M10" s="33">
        <f>+'Resultater 2022'!C142</f>
        <v>8</v>
      </c>
      <c r="N10" s="34" t="str">
        <f>+'Resultater 2022'!D142</f>
        <v>Halsnæs</v>
      </c>
      <c r="O10" s="36">
        <f>+'Resultater 2022'!E142</f>
        <v>425.67878508973769</v>
      </c>
    </row>
    <row r="11" spans="1:15" x14ac:dyDescent="0.25">
      <c r="A11" s="20">
        <f>+'Resultater 2022'!C44</f>
        <v>9</v>
      </c>
      <c r="B11" s="21" t="str">
        <f>+'Resultater 2022'!D44</f>
        <v>Helsingør</v>
      </c>
      <c r="C11" s="23">
        <f>+'Resultater 2022'!E44</f>
        <v>255240.4438964242</v>
      </c>
      <c r="E11" s="20">
        <f>+'Resultater 2022'!C77</f>
        <v>9</v>
      </c>
      <c r="F11" s="21" t="str">
        <f>+'Resultater 2022'!D77</f>
        <v>Helsingør</v>
      </c>
      <c r="G11" s="23">
        <f>+'Resultater 2022'!E77</f>
        <v>255240.4438964242</v>
      </c>
      <c r="I11" s="33">
        <f>+'Resultater 2022'!C110</f>
        <v>9</v>
      </c>
      <c r="J11" s="34" t="str">
        <f>+'Resultater 2022'!D110</f>
        <v>Halsnæs</v>
      </c>
      <c r="K11" s="35">
        <f>+'Resultater 2022'!E110</f>
        <v>1.5301426599171652</v>
      </c>
      <c r="M11" s="33">
        <f>+'Resultater 2022'!C143</f>
        <v>9</v>
      </c>
      <c r="N11" s="34" t="str">
        <f>+'Resultater 2022'!D143</f>
        <v>Dragør</v>
      </c>
      <c r="O11" s="36">
        <f>+'Resultater 2022'!E143</f>
        <v>445.98774057474293</v>
      </c>
    </row>
    <row r="12" spans="1:15" x14ac:dyDescent="0.25">
      <c r="A12" s="37">
        <f>+'Resultater 2022'!C45</f>
        <v>10</v>
      </c>
      <c r="B12" s="38" t="str">
        <f>+'Resultater 2022'!D45</f>
        <v>Fredensborg</v>
      </c>
      <c r="C12" s="39">
        <f>+'Resultater 2022'!E45</f>
        <v>261756.82889936827</v>
      </c>
      <c r="E12" s="37">
        <f>+'Resultater 2022'!C78</f>
        <v>10</v>
      </c>
      <c r="F12" s="38" t="str">
        <f>+'Resultater 2022'!D78</f>
        <v>Fredensborg</v>
      </c>
      <c r="G12" s="39">
        <f>+'Resultater 2022'!E78</f>
        <v>261756.82889936827</v>
      </c>
      <c r="I12" s="37">
        <f>+'Resultater 2022'!C111</f>
        <v>10</v>
      </c>
      <c r="J12" s="38" t="str">
        <f>+'Resultater 2022'!D111</f>
        <v>Frederikssund</v>
      </c>
      <c r="K12" s="40">
        <f>+'Resultater 2022'!E111</f>
        <v>1.5808300319243047</v>
      </c>
      <c r="M12" s="37">
        <f>+'Resultater 2022'!C144</f>
        <v>10</v>
      </c>
      <c r="N12" s="38" t="str">
        <f>+'Resultater 2022'!D144</f>
        <v>Hørsholm</v>
      </c>
      <c r="O12" s="41">
        <f>+'Resultater 2022'!E144</f>
        <v>466.59860494610018</v>
      </c>
    </row>
    <row r="13" spans="1:15" x14ac:dyDescent="0.25">
      <c r="A13">
        <f>+'Resultater 2022'!C46</f>
        <v>11</v>
      </c>
      <c r="B13" s="6" t="str">
        <f>+'Resultater 2022'!D46</f>
        <v>Tårnby</v>
      </c>
      <c r="C13" s="17">
        <f>+'Resultater 2022'!E46</f>
        <v>265517.24137931032</v>
      </c>
      <c r="E13">
        <f>+'Resultater 2022'!C79</f>
        <v>11</v>
      </c>
      <c r="F13" s="6" t="str">
        <f>+'Resultater 2022'!D79</f>
        <v>Tårnby</v>
      </c>
      <c r="G13" s="17">
        <f>+'Resultater 2022'!E79</f>
        <v>265517.24137931032</v>
      </c>
      <c r="I13">
        <f>+'Resultater 2022'!C112</f>
        <v>11</v>
      </c>
      <c r="J13" s="6" t="str">
        <f>+'Resultater 2022'!D112</f>
        <v>Glostrup</v>
      </c>
      <c r="K13" s="7">
        <f>+'Resultater 2022'!E112</f>
        <v>1.6138959173904124</v>
      </c>
      <c r="M13">
        <f>+'Resultater 2022'!C145</f>
        <v>11</v>
      </c>
      <c r="N13" s="6" t="str">
        <f>+'Resultater 2022'!D145</f>
        <v>Brøndby</v>
      </c>
      <c r="O13" s="8">
        <f>+'Resultater 2022'!E145</f>
        <v>474.68354430379748</v>
      </c>
    </row>
    <row r="14" spans="1:15" x14ac:dyDescent="0.25">
      <c r="A14">
        <f>+'Resultater 2022'!C47</f>
        <v>12</v>
      </c>
      <c r="B14" s="6" t="str">
        <f>+'Resultater 2022'!D47</f>
        <v>Gribskov</v>
      </c>
      <c r="C14" s="17">
        <f>+'Resultater 2022'!E47</f>
        <v>265705.78098073008</v>
      </c>
      <c r="E14">
        <f>+'Resultater 2022'!C80</f>
        <v>12</v>
      </c>
      <c r="F14" s="6" t="str">
        <f>+'Resultater 2022'!D80</f>
        <v>Gribskov</v>
      </c>
      <c r="G14" s="17">
        <f>+'Resultater 2022'!E80</f>
        <v>265705.78098073008</v>
      </c>
      <c r="I14">
        <f>+'Resultater 2022'!C113</f>
        <v>12</v>
      </c>
      <c r="J14" s="6" t="str">
        <f>+'Resultater 2022'!D113</f>
        <v>Rødovre</v>
      </c>
      <c r="K14" s="7">
        <f>+'Resultater 2022'!E113</f>
        <v>1.6300744842647117</v>
      </c>
      <c r="M14">
        <f>+'Resultater 2022'!C146</f>
        <v>12</v>
      </c>
      <c r="N14" s="6" t="str">
        <f>+'Resultater 2022'!D146</f>
        <v>Høje-Taastrup</v>
      </c>
      <c r="O14" s="8">
        <f>+'Resultater 2022'!E146</f>
        <v>493.1532773009414</v>
      </c>
    </row>
    <row r="15" spans="1:15" x14ac:dyDescent="0.25">
      <c r="A15">
        <f>+'Resultater 2022'!C48</f>
        <v>13</v>
      </c>
      <c r="B15" s="6" t="str">
        <f>+'Resultater 2022'!D48</f>
        <v>Bornholm</v>
      </c>
      <c r="C15" s="17">
        <f>+'Resultater 2022'!E48</f>
        <v>267391.30434782611</v>
      </c>
      <c r="E15">
        <f>+'Resultater 2022'!C81</f>
        <v>13</v>
      </c>
      <c r="F15" s="6" t="str">
        <f>+'Resultater 2022'!D81</f>
        <v>Bornholm</v>
      </c>
      <c r="G15" s="17">
        <f>+'Resultater 2022'!E81</f>
        <v>267391.30434782611</v>
      </c>
      <c r="I15">
        <f>+'Resultater 2022'!C114</f>
        <v>13</v>
      </c>
      <c r="J15" s="6" t="str">
        <f>+'Resultater 2022'!D114</f>
        <v>Egedal</v>
      </c>
      <c r="K15" s="7">
        <f>+'Resultater 2022'!E114</f>
        <v>1.7257983743595671</v>
      </c>
      <c r="M15">
        <f>+'Resultater 2022'!C147</f>
        <v>13</v>
      </c>
      <c r="N15" s="6" t="str">
        <f>+'Resultater 2022'!D147</f>
        <v>Egedal</v>
      </c>
      <c r="O15" s="8">
        <f>+'Resultater 2022'!E147</f>
        <v>497.05304518664047</v>
      </c>
    </row>
    <row r="16" spans="1:15" x14ac:dyDescent="0.25">
      <c r="A16">
        <f>+'Resultater 2022'!C49</f>
        <v>14</v>
      </c>
      <c r="B16" s="6" t="str">
        <f>+'Resultater 2022'!D49</f>
        <v>Hørsholm</v>
      </c>
      <c r="C16" s="17">
        <f>+'Resultater 2022'!E49</f>
        <v>268794.88584474887</v>
      </c>
      <c r="E16">
        <f>+'Resultater 2022'!C82</f>
        <v>14</v>
      </c>
      <c r="F16" s="6" t="str">
        <f>+'Resultater 2022'!D82</f>
        <v>Hørsholm</v>
      </c>
      <c r="G16" s="17">
        <f>+'Resultater 2022'!E82</f>
        <v>268794.88584474887</v>
      </c>
      <c r="I16">
        <f>+'Resultater 2022'!C115</f>
        <v>14</v>
      </c>
      <c r="J16" s="6" t="str">
        <f>+'Resultater 2022'!D115</f>
        <v>Hørsholm</v>
      </c>
      <c r="K16" s="7">
        <f>+'Resultater 2022'!E115</f>
        <v>1.7358909321496512</v>
      </c>
      <c r="M16">
        <f>+'Resultater 2022'!C148</f>
        <v>14</v>
      </c>
      <c r="N16" s="6" t="str">
        <f>+'Resultater 2022'!D148</f>
        <v>Herlev</v>
      </c>
      <c r="O16" s="8">
        <f>+'Resultater 2022'!E148</f>
        <v>511.49391498618377</v>
      </c>
    </row>
    <row r="17" spans="1:15" x14ac:dyDescent="0.25">
      <c r="A17">
        <f>+'Resultater 2022'!C50</f>
        <v>15</v>
      </c>
      <c r="B17" s="6" t="str">
        <f>+'Resultater 2022'!D50</f>
        <v>Ishøj</v>
      </c>
      <c r="C17" s="17">
        <f>+'Resultater 2022'!E50</f>
        <v>275956.28415300546</v>
      </c>
      <c r="E17">
        <f>+'Resultater 2022'!C83</f>
        <v>15</v>
      </c>
      <c r="F17" s="6" t="str">
        <f>+'Resultater 2022'!D83</f>
        <v>Ishøj</v>
      </c>
      <c r="G17" s="17">
        <f>+'Resultater 2022'!E83</f>
        <v>275956.28415300546</v>
      </c>
      <c r="I17">
        <f>+'Resultater 2022'!C116</f>
        <v>15</v>
      </c>
      <c r="J17" s="6" t="str">
        <f>+'Resultater 2022'!D116</f>
        <v>Rudersdal</v>
      </c>
      <c r="K17" s="7">
        <f>+'Resultater 2022'!E116</f>
        <v>1.8055465350392934</v>
      </c>
      <c r="M17">
        <f>+'Resultater 2022'!C149</f>
        <v>15</v>
      </c>
      <c r="N17" s="6" t="str">
        <f>+'Resultater 2022'!D149</f>
        <v>Fredensborg</v>
      </c>
      <c r="O17" s="8">
        <f>+'Resultater 2022'!E149</f>
        <v>516.34664326458972</v>
      </c>
    </row>
    <row r="18" spans="1:15" x14ac:dyDescent="0.25">
      <c r="A18">
        <f>+'Resultater 2022'!C51</f>
        <v>16</v>
      </c>
      <c r="B18" s="6" t="str">
        <f>+'Resultater 2022'!D51</f>
        <v>Halsnæs</v>
      </c>
      <c r="C18" s="17">
        <f>+'Resultater 2022'!E51</f>
        <v>278195.48872180452</v>
      </c>
      <c r="E18">
        <f>+'Resultater 2022'!C84</f>
        <v>16</v>
      </c>
      <c r="F18" s="6" t="str">
        <f>+'Resultater 2022'!D84</f>
        <v>Halsnæs</v>
      </c>
      <c r="G18" s="17">
        <f>+'Resultater 2022'!E84</f>
        <v>278195.48872180452</v>
      </c>
      <c r="I18">
        <f>+'Resultater 2022'!C117</f>
        <v>16</v>
      </c>
      <c r="J18" s="6" t="str">
        <f>+'Resultater 2022'!D117</f>
        <v>Hvidovre</v>
      </c>
      <c r="K18" s="7">
        <f>+'Resultater 2022'!E117</f>
        <v>1.8667996384828747</v>
      </c>
      <c r="M18">
        <f>+'Resultater 2022'!C150</f>
        <v>16</v>
      </c>
      <c r="N18" s="6" t="str">
        <f>+'Resultater 2022'!D150</f>
        <v>Rødovre</v>
      </c>
      <c r="O18" s="8">
        <f>+'Resultater 2022'!E150</f>
        <v>518.66006317513552</v>
      </c>
    </row>
    <row r="19" spans="1:15" x14ac:dyDescent="0.25">
      <c r="A19">
        <f>+'Resultater 2022'!C52</f>
        <v>17</v>
      </c>
      <c r="B19" s="6" t="str">
        <f>+'Resultater 2022'!D52</f>
        <v>Vallensbæk</v>
      </c>
      <c r="C19" s="17">
        <f>+'Resultater 2022'!E52</f>
        <v>280609.13705583755</v>
      </c>
      <c r="E19">
        <f>+'Resultater 2022'!C85</f>
        <v>17</v>
      </c>
      <c r="F19" s="6" t="str">
        <f>+'Resultater 2022'!D85</f>
        <v>Vallensbæk</v>
      </c>
      <c r="G19" s="17">
        <f>+'Resultater 2022'!E85</f>
        <v>280609.13705583755</v>
      </c>
      <c r="I19">
        <f>+'Resultater 2022'!C118</f>
        <v>17</v>
      </c>
      <c r="J19" s="6" t="str">
        <f>+'Resultater 2022'!D118</f>
        <v>Brøndby</v>
      </c>
      <c r="K19" s="7">
        <f>+'Resultater 2022'!E118</f>
        <v>1.9168173598553346</v>
      </c>
      <c r="M19">
        <f>+'Resultater 2022'!C151</f>
        <v>17</v>
      </c>
      <c r="N19" s="6" t="str">
        <f>+'Resultater 2022'!D151</f>
        <v>Hvidovre</v>
      </c>
      <c r="O19" s="8">
        <f>+'Resultater 2022'!E151</f>
        <v>532.92610714619627</v>
      </c>
    </row>
    <row r="20" spans="1:15" x14ac:dyDescent="0.25">
      <c r="A20">
        <f>+'Resultater 2022'!C53</f>
        <v>18</v>
      </c>
      <c r="B20" s="6" t="str">
        <f>+'Resultater 2022'!D53</f>
        <v>Hvidovre</v>
      </c>
      <c r="C20" s="17">
        <f>+'Resultater 2022'!E53</f>
        <v>285475.79298831389</v>
      </c>
      <c r="E20">
        <f>+'Resultater 2022'!C86</f>
        <v>18</v>
      </c>
      <c r="F20" s="6" t="str">
        <f>+'Resultater 2022'!D86</f>
        <v>Hvidovre</v>
      </c>
      <c r="G20" s="17">
        <f>+'Resultater 2022'!E86</f>
        <v>285475.79298831389</v>
      </c>
      <c r="I20">
        <f>+'Resultater 2022'!C119</f>
        <v>18</v>
      </c>
      <c r="J20" s="6" t="str">
        <f>+'Resultater 2022'!D119</f>
        <v>Furesø</v>
      </c>
      <c r="K20" s="7">
        <f>+'Resultater 2022'!E119</f>
        <v>1.96165061412035</v>
      </c>
      <c r="M20">
        <f>+'Resultater 2022'!C152</f>
        <v>18</v>
      </c>
      <c r="N20" s="6" t="str">
        <f>+'Resultater 2022'!D152</f>
        <v>Glostrup</v>
      </c>
      <c r="O20" s="8">
        <f>+'Resultater 2022'!E152</f>
        <v>553.50988169322295</v>
      </c>
    </row>
    <row r="21" spans="1:15" x14ac:dyDescent="0.25">
      <c r="A21">
        <f>+'Resultater 2022'!C54</f>
        <v>19</v>
      </c>
      <c r="B21" s="6" t="str">
        <f>+'Resultater 2022'!D54</f>
        <v>Egedal</v>
      </c>
      <c r="C21" s="17">
        <f>+'Resultater 2022'!E54</f>
        <v>288013.3928571429</v>
      </c>
      <c r="E21">
        <f>+'Resultater 2022'!C87</f>
        <v>19</v>
      </c>
      <c r="F21" s="6" t="str">
        <f>+'Resultater 2022'!D87</f>
        <v>Egedal</v>
      </c>
      <c r="G21" s="17">
        <f>+'Resultater 2022'!E87</f>
        <v>288013.3928571429</v>
      </c>
      <c r="I21">
        <f>+'Resultater 2022'!C120</f>
        <v>19</v>
      </c>
      <c r="J21" s="6" t="str">
        <f>+'Resultater 2022'!D120</f>
        <v>Fredensborg</v>
      </c>
      <c r="K21" s="7">
        <f>+'Resultater 2022'!E120</f>
        <v>1.9726195699868363</v>
      </c>
      <c r="M21">
        <f>+'Resultater 2022'!C153</f>
        <v>19</v>
      </c>
      <c r="N21" s="6" t="str">
        <f>+'Resultater 2022'!D153</f>
        <v>Frederikssund</v>
      </c>
      <c r="O21" s="8">
        <f>+'Resultater 2022'!E153</f>
        <v>565.40636178314548</v>
      </c>
    </row>
    <row r="22" spans="1:15" x14ac:dyDescent="0.25">
      <c r="A22" s="24">
        <f>+'Resultater 2022'!C55</f>
        <v>20</v>
      </c>
      <c r="B22" s="25" t="str">
        <f>+'Resultater 2022'!D55</f>
        <v>Hillerød</v>
      </c>
      <c r="C22" s="26">
        <f>+'Resultater 2022'!E55</f>
        <v>295185.07372855855</v>
      </c>
      <c r="E22" s="24">
        <f>+'Resultater 2022'!C88</f>
        <v>20</v>
      </c>
      <c r="F22" s="25" t="str">
        <f>+'Resultater 2022'!D88</f>
        <v>Hillerød</v>
      </c>
      <c r="G22" s="26">
        <f>+'Resultater 2022'!E88</f>
        <v>295185.07372855855</v>
      </c>
      <c r="H22" s="32"/>
      <c r="I22" s="24">
        <f>+'Resultater 2022'!C121</f>
        <v>20</v>
      </c>
      <c r="J22" s="25" t="str">
        <f>+'Resultater 2022'!D121</f>
        <v>Albertslund</v>
      </c>
      <c r="K22" s="27">
        <f>+'Resultater 2022'!E121</f>
        <v>1.995645863570392</v>
      </c>
      <c r="L22" s="32"/>
      <c r="M22" s="24">
        <f>+'Resultater 2022'!C154</f>
        <v>20</v>
      </c>
      <c r="N22" s="25" t="str">
        <f>+'Resultater 2022'!D154</f>
        <v>Vallensbæk</v>
      </c>
      <c r="O22" s="28">
        <f>+'Resultater 2022'!E154</f>
        <v>575.054613544159</v>
      </c>
    </row>
    <row r="23" spans="1:15" x14ac:dyDescent="0.25">
      <c r="A23" s="24">
        <f>+'Resultater 2022'!C56</f>
        <v>21</v>
      </c>
      <c r="B23" s="25" t="str">
        <f>+'Resultater 2022'!D56</f>
        <v>Furesø</v>
      </c>
      <c r="C23" s="26">
        <f>+'Resultater 2022'!E56</f>
        <v>306306.30630630633</v>
      </c>
      <c r="E23" s="24">
        <f>+'Resultater 2022'!C89</f>
        <v>21</v>
      </c>
      <c r="F23" s="25" t="str">
        <f>+'Resultater 2022'!D89</f>
        <v>Furesø</v>
      </c>
      <c r="G23" s="26">
        <f>+'Resultater 2022'!E89</f>
        <v>306306.30630630633</v>
      </c>
      <c r="I23" s="24">
        <f>+'Resultater 2022'!C122</f>
        <v>21</v>
      </c>
      <c r="J23" s="25" t="str">
        <f>+'Resultater 2022'!D122</f>
        <v>Høje-Taastrup</v>
      </c>
      <c r="K23" s="27">
        <f>+'Resultater 2022'!E122</f>
        <v>1.9987526357993526</v>
      </c>
      <c r="M23" s="24">
        <f>+'Resultater 2022'!C155</f>
        <v>21</v>
      </c>
      <c r="N23" s="25" t="str">
        <f>+'Resultater 2022'!D155</f>
        <v>Bornholm</v>
      </c>
      <c r="O23" s="28">
        <f>+'Resultater 2022'!E155</f>
        <v>585.12915655772804</v>
      </c>
    </row>
    <row r="24" spans="1:15" x14ac:dyDescent="0.25">
      <c r="A24" s="24">
        <f>+'Resultater 2022'!C57</f>
        <v>22</v>
      </c>
      <c r="B24" s="25" t="str">
        <f>+'Resultater 2022'!D57</f>
        <v>Albertslund</v>
      </c>
      <c r="C24" s="26">
        <f>+'Resultater 2022'!E57</f>
        <v>317242.42424242425</v>
      </c>
      <c r="E24" s="24">
        <f>+'Resultater 2022'!C90</f>
        <v>22</v>
      </c>
      <c r="F24" s="25" t="str">
        <f>+'Resultater 2022'!D90</f>
        <v>Albertslund</v>
      </c>
      <c r="G24" s="26">
        <f>+'Resultater 2022'!E90</f>
        <v>317242.42424242425</v>
      </c>
      <c r="I24" s="24">
        <f>+'Resultater 2022'!C123</f>
        <v>22</v>
      </c>
      <c r="J24" s="25" t="str">
        <f>+'Resultater 2022'!D123</f>
        <v>Vallensbæk</v>
      </c>
      <c r="K24" s="27">
        <f>+'Resultater 2022'!E123</f>
        <v>2.0493082284406534</v>
      </c>
      <c r="M24" s="24">
        <f>+'Resultater 2022'!C156</f>
        <v>22</v>
      </c>
      <c r="N24" s="25" t="str">
        <f>+'Resultater 2022'!D156</f>
        <v>Helsingør</v>
      </c>
      <c r="O24" s="28">
        <f>+'Resultater 2022'!E156</f>
        <v>587.06749858196258</v>
      </c>
    </row>
    <row r="25" spans="1:15" x14ac:dyDescent="0.25">
      <c r="A25" s="24">
        <f>+'Resultater 2022'!C58</f>
        <v>23</v>
      </c>
      <c r="B25" s="25" t="str">
        <f>+'Resultater 2022'!D58</f>
        <v>Rødovre</v>
      </c>
      <c r="C25" s="26">
        <f>+'Resultater 2022'!E58</f>
        <v>318181.81818181818</v>
      </c>
      <c r="E25" s="24">
        <f>+'Resultater 2022'!C91</f>
        <v>23</v>
      </c>
      <c r="F25" s="25" t="str">
        <f>+'Resultater 2022'!D91</f>
        <v>Rødovre</v>
      </c>
      <c r="G25" s="26">
        <f>+'Resultater 2022'!E91</f>
        <v>318181.81818181818</v>
      </c>
      <c r="I25" s="24">
        <f>+'Resultater 2022'!C124</f>
        <v>23</v>
      </c>
      <c r="J25" s="25" t="str">
        <f>+'Resultater 2022'!D124</f>
        <v>Hillerød</v>
      </c>
      <c r="K25" s="27">
        <f>+'Resultater 2022'!E124</f>
        <v>2.062950086913335</v>
      </c>
      <c r="M25" s="24">
        <f>+'Resultater 2022'!C157</f>
        <v>23</v>
      </c>
      <c r="N25" s="25" t="str">
        <f>+'Resultater 2022'!D157</f>
        <v>Furesø</v>
      </c>
      <c r="O25" s="28">
        <f>+'Resultater 2022'!E157</f>
        <v>600.86595387470175</v>
      </c>
    </row>
    <row r="26" spans="1:15" x14ac:dyDescent="0.25">
      <c r="A26" s="24">
        <f>+'Resultater 2022'!C59</f>
        <v>24</v>
      </c>
      <c r="B26" s="25" t="str">
        <f>+'Resultater 2022'!D59</f>
        <v>Gentofte</v>
      </c>
      <c r="C26" s="26">
        <f>+'Resultater 2022'!E59</f>
        <v>321199.14346895076</v>
      </c>
      <c r="E26" s="24">
        <f>+'Resultater 2022'!C92</f>
        <v>24</v>
      </c>
      <c r="F26" s="25" t="str">
        <f>+'Resultater 2022'!D92</f>
        <v>Gentofte</v>
      </c>
      <c r="G26" s="26">
        <f>+'Resultater 2022'!E92</f>
        <v>321199.14346895076</v>
      </c>
      <c r="I26" s="24">
        <f>+'Resultater 2022'!C125</f>
        <v>24</v>
      </c>
      <c r="J26" s="25" t="str">
        <f>+'Resultater 2022'!D125</f>
        <v>Bornholm</v>
      </c>
      <c r="K26" s="27">
        <f>+'Resultater 2022'!E125</f>
        <v>2.188287902573617</v>
      </c>
      <c r="M26" s="24">
        <f>+'Resultater 2022'!C158</f>
        <v>24</v>
      </c>
      <c r="N26" s="25" t="str">
        <f>+'Resultater 2022'!D158</f>
        <v>Hillerød</v>
      </c>
      <c r="O26" s="28">
        <f>+'Resultater 2022'!E158</f>
        <v>608.95207350384896</v>
      </c>
    </row>
    <row r="27" spans="1:15" x14ac:dyDescent="0.25">
      <c r="A27" s="24">
        <f>+'Resultater 2022'!C60</f>
        <v>25</v>
      </c>
      <c r="B27" s="25" t="str">
        <f>+'Resultater 2022'!D60</f>
        <v>Gladsaxe</v>
      </c>
      <c r="C27" s="26">
        <f>+'Resultater 2022'!E60</f>
        <v>333333.33333333331</v>
      </c>
      <c r="E27" s="24">
        <f>+'Resultater 2022'!C93</f>
        <v>25</v>
      </c>
      <c r="F27" s="25" t="str">
        <f>+'Resultater 2022'!D93</f>
        <v>Gladsaxe</v>
      </c>
      <c r="G27" s="26">
        <f>+'Resultater 2022'!E93</f>
        <v>333333.33333333331</v>
      </c>
      <c r="I27" s="24">
        <f>+'Resultater 2022'!C126</f>
        <v>25</v>
      </c>
      <c r="J27" s="25" t="str">
        <f>+'Resultater 2022'!D126</f>
        <v>Helsingør</v>
      </c>
      <c r="K27" s="27">
        <f>+'Resultater 2022'!E126</f>
        <v>2.3000567214974477</v>
      </c>
      <c r="M27" s="24">
        <f>+'Resultater 2022'!C159</f>
        <v>25</v>
      </c>
      <c r="N27" s="25" t="str">
        <f>+'Resultater 2022'!D159</f>
        <v>Tårnby</v>
      </c>
      <c r="O27" s="28">
        <f>+'Resultater 2022'!E159</f>
        <v>612.44780274408436</v>
      </c>
    </row>
    <row r="28" spans="1:15" x14ac:dyDescent="0.25">
      <c r="A28" s="24">
        <f>+'Resultater 2022'!C61</f>
        <v>26</v>
      </c>
      <c r="B28" s="25" t="str">
        <f>+'Resultater 2022'!D61</f>
        <v>Rudersdal</v>
      </c>
      <c r="C28" s="26">
        <f>+'Resultater 2022'!E61</f>
        <v>340827.33812949638</v>
      </c>
      <c r="E28" s="24">
        <f>+'Resultater 2022'!C94</f>
        <v>26</v>
      </c>
      <c r="F28" s="25" t="str">
        <f>+'Resultater 2022'!D94</f>
        <v>Rudersdal</v>
      </c>
      <c r="G28" s="26">
        <f>+'Resultater 2022'!E94</f>
        <v>340827.33812949638</v>
      </c>
      <c r="I28" s="24">
        <f>+'Resultater 2022'!C127</f>
        <v>26</v>
      </c>
      <c r="J28" s="25" t="str">
        <f>+'Resultater 2022'!D127</f>
        <v>Tårnby</v>
      </c>
      <c r="K28" s="27">
        <f>+'Resultater 2022'!E127</f>
        <v>2.3066215947504474</v>
      </c>
      <c r="M28" s="24">
        <f>+'Resultater 2022'!C160</f>
        <v>26</v>
      </c>
      <c r="N28" s="25" t="str">
        <f>+'Resultater 2022'!D160</f>
        <v>Rudersdal</v>
      </c>
      <c r="O28" s="28">
        <f>+'Resultater 2022'!E160</f>
        <v>615.37961940637786</v>
      </c>
    </row>
    <row r="29" spans="1:15" x14ac:dyDescent="0.25">
      <c r="A29" s="24">
        <f>+'Resultater 2022'!C62</f>
        <v>27</v>
      </c>
      <c r="B29" s="25" t="str">
        <f>+'Resultater 2022'!D62</f>
        <v>Dragør</v>
      </c>
      <c r="C29" s="26">
        <f>+'Resultater 2022'!E62</f>
        <v>341743.73737373739</v>
      </c>
      <c r="E29" s="24">
        <f>+'Resultater 2022'!C95</f>
        <v>27</v>
      </c>
      <c r="F29" s="25" t="str">
        <f>+'Resultater 2022'!D95</f>
        <v>Dragør</v>
      </c>
      <c r="G29" s="26">
        <f>+'Resultater 2022'!E95</f>
        <v>341743.73737373739</v>
      </c>
      <c r="I29" s="24">
        <f>+'Resultater 2022'!C128</f>
        <v>27</v>
      </c>
      <c r="J29" s="25" t="str">
        <f>+'Resultater 2022'!D128</f>
        <v>Herlev</v>
      </c>
      <c r="K29" s="27">
        <f>+'Resultater 2022'!E128</f>
        <v>2.3399376800517375</v>
      </c>
      <c r="M29" s="24">
        <f>+'Resultater 2022'!C161</f>
        <v>27</v>
      </c>
      <c r="N29" s="25" t="str">
        <f>+'Resultater 2022'!D161</f>
        <v>Albertslund</v>
      </c>
      <c r="O29" s="28">
        <f>+'Resultater 2022'!E161</f>
        <v>633.10353168843733</v>
      </c>
    </row>
    <row r="30" spans="1:15" x14ac:dyDescent="0.25">
      <c r="A30" s="24">
        <f>+'Resultater 2022'!C63</f>
        <v>28</v>
      </c>
      <c r="B30" s="25" t="str">
        <f>+'Resultater 2022'!D63</f>
        <v>Glostrup</v>
      </c>
      <c r="C30" s="26">
        <f>+'Resultater 2022'!E63</f>
        <v>342965.04237288132</v>
      </c>
      <c r="E30" s="24">
        <f>+'Resultater 2022'!C96</f>
        <v>28</v>
      </c>
      <c r="F30" s="25" t="str">
        <f>+'Resultater 2022'!D96</f>
        <v>Glostrup</v>
      </c>
      <c r="G30" s="26">
        <f>+'Resultater 2022'!E96</f>
        <v>342965.04237288132</v>
      </c>
      <c r="I30" s="24">
        <f>+'Resultater 2022'!C129</f>
        <v>28</v>
      </c>
      <c r="J30" s="25" t="str">
        <f>+'Resultater 2022'!D129</f>
        <v>Ishøj</v>
      </c>
      <c r="K30" s="27">
        <f>+'Resultater 2022'!E129</f>
        <v>2.5152910452889836</v>
      </c>
      <c r="M30" s="24">
        <f>+'Resultater 2022'!C162</f>
        <v>28</v>
      </c>
      <c r="N30" s="25" t="str">
        <f>+'Resultater 2022'!D162</f>
        <v>Ishøj</v>
      </c>
      <c r="O30" s="28">
        <f>+'Resultater 2022'!E162</f>
        <v>694.11037042127691</v>
      </c>
    </row>
    <row r="31" spans="1:15" x14ac:dyDescent="0.25">
      <c r="A31" s="24">
        <f>+'Resultater 2022'!C64</f>
        <v>29</v>
      </c>
      <c r="B31" s="25" t="str">
        <f>+'Resultater 2022'!D64</f>
        <v>Frederikssund</v>
      </c>
      <c r="C31" s="26">
        <f>+'Resultater 2022'!E64</f>
        <v>357664.23357664235</v>
      </c>
      <c r="E31" s="24">
        <f>+'Resultater 2022'!C97</f>
        <v>29</v>
      </c>
      <c r="F31" s="25" t="str">
        <f>+'Resultater 2022'!D97</f>
        <v>Frederikssund</v>
      </c>
      <c r="G31" s="26">
        <f>+'Resultater 2022'!E97</f>
        <v>357664.23357664235</v>
      </c>
      <c r="I31" s="24">
        <f>+'Resultater 2022'!C130</f>
        <v>29</v>
      </c>
      <c r="J31" s="25" t="str">
        <f>+'Resultater 2022'!D130</f>
        <v>Gribskov</v>
      </c>
      <c r="K31" s="27">
        <f>+'Resultater 2022'!E130</f>
        <v>2.8322314416293208</v>
      </c>
      <c r="M31" s="24">
        <f>+'Resultater 2022'!C163</f>
        <v>29</v>
      </c>
      <c r="N31" s="25" t="str">
        <f>+'Resultater 2022'!D163</f>
        <v>Gribskov</v>
      </c>
      <c r="O31" s="28">
        <f>+'Resultater 2022'!E163</f>
        <v>752.54026711629763</v>
      </c>
    </row>
    <row r="32" spans="1:15" x14ac:dyDescent="0.25">
      <c r="A32" s="6"/>
      <c r="B32" t="str">
        <f>+'Resultater 2022'!D65</f>
        <v>Gennemsnit</v>
      </c>
      <c r="C32" s="18">
        <f>+'Resultater 2022'!E65</f>
        <v>277279.91638152767</v>
      </c>
      <c r="E32" s="6"/>
      <c r="F32" t="str">
        <f>+'Resultater 2022'!D98</f>
        <v>Gennemsnit</v>
      </c>
      <c r="G32" s="18">
        <f>+'Resultater 2022'!E98</f>
        <v>277279.91638152767</v>
      </c>
      <c r="I32" s="6"/>
      <c r="J32" t="str">
        <f>+'Resultater 2022'!D131</f>
        <v>Gennemsnit</v>
      </c>
      <c r="K32" s="46">
        <f>+'Resultater 2022'!E131</f>
        <v>1.7206790197727833</v>
      </c>
      <c r="M32" s="6"/>
      <c r="N32" t="str">
        <f>+'Resultater 2022'!D164</f>
        <v>Gennemsnit</v>
      </c>
      <c r="O32" s="18">
        <f>+'Resultater 2022'!E164</f>
        <v>478.21996122148397</v>
      </c>
    </row>
    <row r="33" spans="1:15" x14ac:dyDescent="0.25">
      <c r="A33" s="6"/>
      <c r="C33" s="18"/>
      <c r="E33" s="6"/>
      <c r="G33" s="18"/>
      <c r="I33" s="6"/>
      <c r="K33" s="46"/>
      <c r="M33" s="6"/>
      <c r="O33" s="18"/>
    </row>
    <row r="34" spans="1:15" x14ac:dyDescent="0.25">
      <c r="A34" s="12" t="str">
        <f>+'Resultater 2022'!G34</f>
        <v>Selvansat hjælper (§ 95 SEL)</v>
      </c>
      <c r="B34" s="6"/>
      <c r="C34" s="6"/>
      <c r="D34" s="6"/>
      <c r="E34" s="12"/>
      <c r="F34" s="6"/>
      <c r="G34" s="6"/>
      <c r="I34" s="12"/>
      <c r="J34" s="6"/>
      <c r="K34" s="6"/>
      <c r="M34" s="12"/>
      <c r="N34" s="6"/>
      <c r="O34" s="6"/>
    </row>
    <row r="35" spans="1:15" x14ac:dyDescent="0.25">
      <c r="A35" s="10" t="str">
        <f>+'Resultater 2022'!G35</f>
        <v>Enhedsudgift</v>
      </c>
      <c r="B35" s="5"/>
      <c r="C35" s="9"/>
      <c r="D35" s="6"/>
      <c r="E35" s="10" t="str">
        <f>+'Resultater 2022'!G68</f>
        <v>Enheds-udgift inkl. refusion</v>
      </c>
      <c r="F35" s="5"/>
      <c r="G35" s="9"/>
      <c r="I35" s="10" t="str">
        <f>+'Resultater 2022'!G101</f>
        <v>Modtager-andel (modtagere pr. 1000 18-64 årig)</v>
      </c>
      <c r="J35" s="5"/>
      <c r="K35" s="9"/>
      <c r="M35" s="10" t="str">
        <f>+'Resultater 2022'!G134</f>
        <v>Netto-driftsudgift pr. 18-64 årig</v>
      </c>
      <c r="N35" s="5"/>
      <c r="O35" s="9"/>
    </row>
    <row r="36" spans="1:15" x14ac:dyDescent="0.25">
      <c r="A36" s="20">
        <f>+'Resultater 2022'!G36</f>
        <v>1</v>
      </c>
      <c r="B36" s="21" t="str">
        <f>+'Resultater 2022'!H36</f>
        <v>Rødovre</v>
      </c>
      <c r="C36" s="23">
        <f>+'Resultater 2022'!I36</f>
        <v>78947.368421052641</v>
      </c>
      <c r="D36" s="6"/>
      <c r="E36" s="20">
        <f>+'Resultater 2022'!K36</f>
        <v>1</v>
      </c>
      <c r="F36" s="21" t="str">
        <f>+'Resultater 2022'!H69</f>
        <v>Rudersdal</v>
      </c>
      <c r="G36" s="23">
        <f>+'Resultater 2022'!I69</f>
        <v>-1083333.3333333333</v>
      </c>
      <c r="I36" s="33">
        <f>+'Resultater 2022'!O36</f>
        <v>1</v>
      </c>
      <c r="J36" s="34" t="str">
        <f>+'Resultater 2022'!H102</f>
        <v>Hillerød</v>
      </c>
      <c r="K36" s="35">
        <f>+'Resultater 2022'!I102</f>
        <v>3.1040476781723367E-2</v>
      </c>
      <c r="M36" s="33">
        <f>+'Resultater 2022'!S36</f>
        <v>1</v>
      </c>
      <c r="N36" s="34" t="str">
        <f>+'Resultater 2022'!H135</f>
        <v>Rudersdal</v>
      </c>
      <c r="O36" s="36">
        <f>+'Resultater 2022'!I135</f>
        <v>-42.21601610703383</v>
      </c>
    </row>
    <row r="37" spans="1:15" x14ac:dyDescent="0.25">
      <c r="A37" s="20">
        <f>+'Resultater 2022'!G37</f>
        <v>2</v>
      </c>
      <c r="B37" s="21" t="str">
        <f>+'Resultater 2022'!H37</f>
        <v>Rudersdal</v>
      </c>
      <c r="C37" s="23">
        <f>+'Resultater 2022'!I37</f>
        <v>333333.33333333337</v>
      </c>
      <c r="D37" s="6"/>
      <c r="E37" s="20">
        <f>+'Resultater 2022'!K37</f>
        <v>2</v>
      </c>
      <c r="F37" s="21" t="str">
        <f>+'Resultater 2022'!H70</f>
        <v>Rødovre</v>
      </c>
      <c r="G37" s="23">
        <f>+'Resultater 2022'!I70</f>
        <v>78947.368421052641</v>
      </c>
      <c r="I37" s="33">
        <f>+'Resultater 2022'!O37</f>
        <v>2</v>
      </c>
      <c r="J37" s="34" t="str">
        <f>+'Resultater 2022'!H103</f>
        <v>Ballerup</v>
      </c>
      <c r="K37" s="35">
        <f>+'Resultater 2022'!I103</f>
        <v>3.4233679093492175E-2</v>
      </c>
      <c r="M37" s="33">
        <f>+'Resultater 2022'!S37</f>
        <v>2</v>
      </c>
      <c r="N37" s="34" t="str">
        <f>+'Resultater 2022'!H136</f>
        <v>Ballerup</v>
      </c>
      <c r="O37" s="36">
        <f>+'Resultater 2022'!I136</f>
        <v>21.190647358871658</v>
      </c>
    </row>
    <row r="38" spans="1:15" x14ac:dyDescent="0.25">
      <c r="A38" s="20">
        <f>+'Resultater 2022'!G38</f>
        <v>3</v>
      </c>
      <c r="B38" s="21" t="str">
        <f>+'Resultater 2022'!H38</f>
        <v>Dragør</v>
      </c>
      <c r="C38" s="23">
        <f>+'Resultater 2022'!I38</f>
        <v>386465</v>
      </c>
      <c r="E38" s="20">
        <f>+'Resultater 2022'!K38</f>
        <v>3</v>
      </c>
      <c r="F38" s="21" t="str">
        <f>+'Resultater 2022'!H71</f>
        <v>Dragør</v>
      </c>
      <c r="G38" s="23">
        <f>+'Resultater 2022'!I71</f>
        <v>268961.875</v>
      </c>
      <c r="I38" s="33">
        <f>+'Resultater 2022'!O38</f>
        <v>3</v>
      </c>
      <c r="J38" s="34" t="str">
        <f>+'Resultater 2022'!H104</f>
        <v>Rudersdal</v>
      </c>
      <c r="K38" s="35">
        <f>+'Resultater 2022'!I104</f>
        <v>3.8968630252646616E-2</v>
      </c>
      <c r="M38" s="33">
        <f>+'Resultater 2022'!S38</f>
        <v>3</v>
      </c>
      <c r="N38" s="34" t="str">
        <f>+'Resultater 2022'!H137</f>
        <v>København</v>
      </c>
      <c r="O38" s="36">
        <f>+'Resultater 2022'!I137</f>
        <v>28.75355455246995</v>
      </c>
    </row>
    <row r="39" spans="1:15" x14ac:dyDescent="0.25">
      <c r="A39" s="20">
        <f>+'Resultater 2022'!G39</f>
        <v>4</v>
      </c>
      <c r="B39" s="21" t="str">
        <f>+'Resultater 2022'!H39</f>
        <v>Høje-Taastrup</v>
      </c>
      <c r="C39" s="23">
        <f>+'Resultater 2022'!I39</f>
        <v>448649.13199999998</v>
      </c>
      <c r="E39" s="20">
        <f>+'Resultater 2022'!K39</f>
        <v>4</v>
      </c>
      <c r="F39" s="21" t="str">
        <f>+'Resultater 2022'!H72</f>
        <v>Vallensbæk</v>
      </c>
      <c r="G39" s="23">
        <f>+'Resultater 2022'!I72</f>
        <v>359666.66666666669</v>
      </c>
      <c r="I39" s="33">
        <f>+'Resultater 2022'!O39</f>
        <v>4</v>
      </c>
      <c r="J39" s="34" t="str">
        <f>+'Resultater 2022'!H105</f>
        <v>København</v>
      </c>
      <c r="K39" s="35">
        <f>+'Resultater 2022'!I105</f>
        <v>4.4398871000137424E-2</v>
      </c>
      <c r="M39" s="33">
        <f>+'Resultater 2022'!S39</f>
        <v>4</v>
      </c>
      <c r="N39" s="34" t="str">
        <f>+'Resultater 2022'!H138</f>
        <v>Lyngby-Taarbæk</v>
      </c>
      <c r="O39" s="36">
        <f>+'Resultater 2022'!I138</f>
        <v>34.357373951384318</v>
      </c>
    </row>
    <row r="40" spans="1:15" x14ac:dyDescent="0.25">
      <c r="A40" s="20">
        <f>+'Resultater 2022'!G40</f>
        <v>5</v>
      </c>
      <c r="B40" s="21" t="str">
        <f>+'Resultater 2022'!H40</f>
        <v>Gladsaxe</v>
      </c>
      <c r="C40" s="23">
        <f>+'Resultater 2022'!I40</f>
        <v>448717.94871794875</v>
      </c>
      <c r="E40" s="20">
        <f>+'Resultater 2022'!K40</f>
        <v>5</v>
      </c>
      <c r="F40" s="21" t="str">
        <f>+'Resultater 2022'!H73</f>
        <v>Allerød</v>
      </c>
      <c r="G40" s="23">
        <f>+'Resultater 2022'!I73</f>
        <v>366666.76666666655</v>
      </c>
      <c r="I40" s="33">
        <f>+'Resultater 2022'!O40</f>
        <v>5</v>
      </c>
      <c r="J40" s="34" t="str">
        <f>+'Resultater 2022'!H106</f>
        <v>Halsnæs</v>
      </c>
      <c r="K40" s="35">
        <f>+'Resultater 2022'!I106</f>
        <v>5.7524160147261853E-2</v>
      </c>
      <c r="M40" s="33">
        <f>+'Resultater 2022'!S40</f>
        <v>5</v>
      </c>
      <c r="N40" s="34" t="str">
        <f>+'Resultater 2022'!H139</f>
        <v>Hillerød</v>
      </c>
      <c r="O40" s="36">
        <f>+'Resultater 2022'!I139</f>
        <v>38.24186739508319</v>
      </c>
    </row>
    <row r="41" spans="1:15" x14ac:dyDescent="0.25">
      <c r="A41" s="20">
        <f>+'Resultater 2022'!G41</f>
        <v>6</v>
      </c>
      <c r="B41" s="21" t="str">
        <f>+'Resultater 2022'!H41</f>
        <v>Allerød</v>
      </c>
      <c r="C41" s="23">
        <f>+'Resultater 2022'!I41</f>
        <v>466666.76666666666</v>
      </c>
      <c r="E41" s="20">
        <f>+'Resultater 2022'!K41</f>
        <v>6</v>
      </c>
      <c r="F41" s="21" t="str">
        <f>+'Resultater 2022'!H74</f>
        <v>Gladsaxe</v>
      </c>
      <c r="G41" s="23">
        <f>+'Resultater 2022'!I74</f>
        <v>410256.41025641025</v>
      </c>
      <c r="I41" s="33">
        <f>+'Resultater 2022'!O41</f>
        <v>6</v>
      </c>
      <c r="J41" s="34" t="str">
        <f>+'Resultater 2022'!H107</f>
        <v>Lyngby-Taarbæk</v>
      </c>
      <c r="K41" s="35">
        <f>+'Resultater 2022'!I107</f>
        <v>5.9552781515732817E-2</v>
      </c>
      <c r="M41" s="33">
        <f>+'Resultater 2022'!S41</f>
        <v>6</v>
      </c>
      <c r="N41" s="34" t="str">
        <f>+'Resultater 2022'!H140</f>
        <v>Halsnæs</v>
      </c>
      <c r="O41" s="36">
        <f>+'Resultater 2022'!I140</f>
        <v>40.266912103083293</v>
      </c>
    </row>
    <row r="42" spans="1:15" x14ac:dyDescent="0.25">
      <c r="A42" s="20">
        <f>+'Resultater 2022'!G42</f>
        <v>7</v>
      </c>
      <c r="B42" s="21" t="str">
        <f>+'Resultater 2022'!H42</f>
        <v>Egedal</v>
      </c>
      <c r="C42" s="23">
        <f>+'Resultater 2022'!I42</f>
        <v>546769.23076923075</v>
      </c>
      <c r="E42" s="20">
        <f>+'Resultater 2022'!K42</f>
        <v>7</v>
      </c>
      <c r="F42" s="21" t="str">
        <f>+'Resultater 2022'!H75</f>
        <v>Høje-Taastrup</v>
      </c>
      <c r="G42" s="23">
        <f>+'Resultater 2022'!I75</f>
        <v>436798.08720000001</v>
      </c>
      <c r="I42" s="33">
        <f>+'Resultater 2022'!O42</f>
        <v>7</v>
      </c>
      <c r="J42" s="34" t="str">
        <f>+'Resultater 2022'!H108</f>
        <v>Gentofte</v>
      </c>
      <c r="K42" s="35">
        <f>+'Resultater 2022'!I108</f>
        <v>8.0612656187021361E-2</v>
      </c>
      <c r="M42" s="33">
        <f>+'Resultater 2022'!S42</f>
        <v>7</v>
      </c>
      <c r="N42" s="34" t="str">
        <f>+'Resultater 2022'!H141</f>
        <v>Dragør</v>
      </c>
      <c r="O42" s="36">
        <f>+'Resultater 2022'!I141</f>
        <v>56.728051674136566</v>
      </c>
    </row>
    <row r="43" spans="1:15" x14ac:dyDescent="0.25">
      <c r="A43" s="20">
        <f>+'Resultater 2022'!G43</f>
        <v>8</v>
      </c>
      <c r="B43" s="21" t="str">
        <f>+'Resultater 2022'!H43</f>
        <v>Vallensbæk</v>
      </c>
      <c r="C43" s="23">
        <f>+'Resultater 2022'!I43</f>
        <v>566666.66666666663</v>
      </c>
      <c r="E43" s="20">
        <f>+'Resultater 2022'!K43</f>
        <v>8</v>
      </c>
      <c r="F43" s="21" t="str">
        <f>+'Resultater 2022'!H76</f>
        <v>Egedal</v>
      </c>
      <c r="G43" s="23">
        <f>+'Resultater 2022'!I76</f>
        <v>546769.23076923075</v>
      </c>
      <c r="I43" s="33">
        <f>+'Resultater 2022'!O43</f>
        <v>8</v>
      </c>
      <c r="J43" s="34" t="str">
        <f>+'Resultater 2022'!H109</f>
        <v>Helsingør</v>
      </c>
      <c r="K43" s="35">
        <f>+'Resultater 2022'!I109</f>
        <v>8.508224617129892E-2</v>
      </c>
      <c r="M43" s="33">
        <f>+'Resultater 2022'!S43</f>
        <v>8</v>
      </c>
      <c r="N43" s="34" t="str">
        <f>+'Resultater 2022'!H142</f>
        <v>Gladsaxe</v>
      </c>
      <c r="O43" s="36">
        <f>+'Resultater 2022'!I142</f>
        <v>75.512660169431527</v>
      </c>
    </row>
    <row r="44" spans="1:15" x14ac:dyDescent="0.25">
      <c r="A44" s="20">
        <f>+'Resultater 2022'!G44</f>
        <v>9</v>
      </c>
      <c r="B44" s="21" t="str">
        <f>+'Resultater 2022'!H44</f>
        <v>Ballerup</v>
      </c>
      <c r="C44" s="23">
        <f>+'Resultater 2022'!I44</f>
        <v>619000</v>
      </c>
      <c r="E44" s="20">
        <f>+'Resultater 2022'!K44</f>
        <v>9</v>
      </c>
      <c r="F44" s="21" t="str">
        <f>+'Resultater 2022'!H77</f>
        <v>Lyngby-Taarbæk</v>
      </c>
      <c r="G44" s="23">
        <f>+'Resultater 2022'!I77</f>
        <v>576923.07692307688</v>
      </c>
      <c r="I44" s="33">
        <f>+'Resultater 2022'!O44</f>
        <v>9</v>
      </c>
      <c r="J44" s="34" t="str">
        <f>+'Resultater 2022'!H110</f>
        <v>Ishøj</v>
      </c>
      <c r="K44" s="35">
        <f>+'Resultater 2022'!I110</f>
        <v>0.10308569857741735</v>
      </c>
      <c r="M44" s="33">
        <f>+'Resultater 2022'!S44</f>
        <v>9</v>
      </c>
      <c r="N44" s="34" t="str">
        <f>+'Resultater 2022'!H143</f>
        <v>Gentofte</v>
      </c>
      <c r="O44" s="36">
        <f>+'Resultater 2022'!I143</f>
        <v>75.870735234843636</v>
      </c>
    </row>
    <row r="45" spans="1:15" x14ac:dyDescent="0.25">
      <c r="A45" s="37">
        <f>+'Resultater 2022'!G45</f>
        <v>10</v>
      </c>
      <c r="B45" s="38" t="str">
        <f>+'Resultater 2022'!H45</f>
        <v>København</v>
      </c>
      <c r="C45" s="39">
        <f>+'Resultater 2022'!I45</f>
        <v>647619.04761904757</v>
      </c>
      <c r="E45" s="37">
        <f>+'Resultater 2022'!K45</f>
        <v>10</v>
      </c>
      <c r="F45" s="38" t="str">
        <f>+'Resultater 2022'!H78</f>
        <v>Ballerup</v>
      </c>
      <c r="G45" s="39">
        <f>+'Resultater 2022'!I78</f>
        <v>619000</v>
      </c>
      <c r="I45" s="37">
        <f>+'Resultater 2022'!O45</f>
        <v>10</v>
      </c>
      <c r="J45" s="38" t="str">
        <f>+'Resultater 2022'!H111</f>
        <v>Brøndby</v>
      </c>
      <c r="K45" s="40">
        <f>+'Resultater 2022'!I111</f>
        <v>0.10849909584086799</v>
      </c>
      <c r="M45" s="37">
        <f>+'Resultater 2022'!S45</f>
        <v>10</v>
      </c>
      <c r="N45" s="38" t="str">
        <f>+'Resultater 2022'!H144</f>
        <v>Allerød</v>
      </c>
      <c r="O45" s="41">
        <f>+'Resultater 2022'!I144</f>
        <v>77.486615948154395</v>
      </c>
    </row>
    <row r="46" spans="1:15" x14ac:dyDescent="0.25">
      <c r="A46">
        <f>+'Resultater 2022'!G46</f>
        <v>11</v>
      </c>
      <c r="B46" s="6" t="str">
        <f>+'Resultater 2022'!H46</f>
        <v>Lyngby-Taarbæk</v>
      </c>
      <c r="C46" s="17">
        <f>+'Resultater 2022'!I46</f>
        <v>673076.92307692301</v>
      </c>
      <c r="E46">
        <f>+'Resultater 2022'!K46</f>
        <v>11</v>
      </c>
      <c r="F46" s="6" t="str">
        <f>+'Resultater 2022'!H79</f>
        <v>København</v>
      </c>
      <c r="G46" s="17">
        <f>+'Resultater 2022'!I79</f>
        <v>647619.04761904757</v>
      </c>
      <c r="I46">
        <f>+'Resultater 2022'!O46</f>
        <v>11</v>
      </c>
      <c r="J46" s="6" t="str">
        <f>+'Resultater 2022'!H112</f>
        <v>Hvidovre</v>
      </c>
      <c r="K46" s="7">
        <f>+'Resultater 2022'!I112</f>
        <v>0.12466107769501668</v>
      </c>
      <c r="M46">
        <f>+'Resultater 2022'!S46</f>
        <v>11</v>
      </c>
      <c r="N46" s="6" t="str">
        <f>+'Resultater 2022'!H145</f>
        <v>Hvidovre</v>
      </c>
      <c r="O46" s="8">
        <f>+'Resultater 2022'!I145</f>
        <v>86.951101692274136</v>
      </c>
    </row>
    <row r="47" spans="1:15" x14ac:dyDescent="0.25">
      <c r="A47">
        <f>+'Resultater 2022'!G47</f>
        <v>12</v>
      </c>
      <c r="B47" s="6" t="str">
        <f>+'Resultater 2022'!H47</f>
        <v>Hvidovre</v>
      </c>
      <c r="C47" s="17">
        <f>+'Resultater 2022'!I47</f>
        <v>700000</v>
      </c>
      <c r="E47">
        <f>+'Resultater 2022'!K47</f>
        <v>12</v>
      </c>
      <c r="F47" s="6" t="str">
        <f>+'Resultater 2022'!H80</f>
        <v>Frederikssund</v>
      </c>
      <c r="G47" s="17">
        <f>+'Resultater 2022'!I80</f>
        <v>660000</v>
      </c>
      <c r="I47">
        <f>+'Resultater 2022'!O47</f>
        <v>12</v>
      </c>
      <c r="J47" s="6" t="str">
        <f>+'Resultater 2022'!H113</f>
        <v>Albertslund</v>
      </c>
      <c r="K47" s="7">
        <f>+'Resultater 2022'!I113</f>
        <v>0.12578616352201258</v>
      </c>
      <c r="M47">
        <f>+'Resultater 2022'!S47</f>
        <v>12</v>
      </c>
      <c r="N47" s="6" t="str">
        <f>+'Resultater 2022'!H146</f>
        <v>Frederikssund</v>
      </c>
      <c r="O47" s="8">
        <f>+'Resultater 2022'!I146</f>
        <v>88.849571137351433</v>
      </c>
    </row>
    <row r="48" spans="1:15" x14ac:dyDescent="0.25">
      <c r="A48">
        <f>+'Resultater 2022'!G48</f>
        <v>13</v>
      </c>
      <c r="B48" s="6" t="str">
        <f>+'Resultater 2022'!H48</f>
        <v>Frederikssund</v>
      </c>
      <c r="C48" s="17">
        <f>+'Resultater 2022'!I48</f>
        <v>705714.28571428568</v>
      </c>
      <c r="E48">
        <f>+'Resultater 2022'!K48</f>
        <v>13</v>
      </c>
      <c r="F48" s="6" t="str">
        <f>+'Resultater 2022'!H81</f>
        <v>Gribskov</v>
      </c>
      <c r="G48" s="17">
        <f>+'Resultater 2022'!I81</f>
        <v>666666.66666666686</v>
      </c>
      <c r="I48">
        <f>+'Resultater 2022'!O48</f>
        <v>13</v>
      </c>
      <c r="J48" s="6" t="str">
        <f>+'Resultater 2022'!H114</f>
        <v>Frederikssund</v>
      </c>
      <c r="K48" s="7">
        <f>+'Resultater 2022'!I114</f>
        <v>0.13462056232932035</v>
      </c>
      <c r="M48">
        <f>+'Resultater 2022'!S48</f>
        <v>13</v>
      </c>
      <c r="N48" s="6" t="str">
        <f>+'Resultater 2022'!H147</f>
        <v>Rødovre</v>
      </c>
      <c r="O48" s="8">
        <f>+'Resultater 2022'!I147</f>
        <v>93.592793354911677</v>
      </c>
    </row>
    <row r="49" spans="1:15" x14ac:dyDescent="0.25">
      <c r="A49">
        <f>+'Resultater 2022'!G49</f>
        <v>14</v>
      </c>
      <c r="B49" s="6" t="str">
        <f>+'Resultater 2022'!H49</f>
        <v>Gribskov</v>
      </c>
      <c r="C49" s="17">
        <f>+'Resultater 2022'!I49</f>
        <v>724832.21476510074</v>
      </c>
      <c r="E49">
        <f>+'Resultater 2022'!K49</f>
        <v>14</v>
      </c>
      <c r="F49" s="6" t="str">
        <f>+'Resultater 2022'!H82</f>
        <v>Hvidovre</v>
      </c>
      <c r="G49" s="17">
        <f>+'Resultater 2022'!I82</f>
        <v>697500</v>
      </c>
      <c r="I49">
        <f>+'Resultater 2022'!O49</f>
        <v>14</v>
      </c>
      <c r="J49" s="6" t="str">
        <f>+'Resultater 2022'!H115</f>
        <v>Hørsholm</v>
      </c>
      <c r="K49" s="7">
        <f>+'Resultater 2022'!I115</f>
        <v>0.15852885225110971</v>
      </c>
      <c r="M49">
        <f>+'Resultater 2022'!S49</f>
        <v>14</v>
      </c>
      <c r="N49" s="6" t="str">
        <f>+'Resultater 2022'!H148</f>
        <v>Brøndby</v>
      </c>
      <c r="O49" s="8">
        <f>+'Resultater 2022'!I148</f>
        <v>108.49909584086799</v>
      </c>
    </row>
    <row r="50" spans="1:15" x14ac:dyDescent="0.25">
      <c r="A50">
        <f>+'Resultater 2022'!G50</f>
        <v>15</v>
      </c>
      <c r="B50" s="6" t="str">
        <f>+'Resultater 2022'!H50</f>
        <v>Gentofte</v>
      </c>
      <c r="C50" s="17">
        <f>+'Resultater 2022'!I50</f>
        <v>941176.4705882353</v>
      </c>
      <c r="E50">
        <f>+'Resultater 2022'!K50</f>
        <v>15</v>
      </c>
      <c r="F50" s="6" t="str">
        <f>+'Resultater 2022'!H83</f>
        <v>Halsnæs</v>
      </c>
      <c r="G50" s="17">
        <f>+'Resultater 2022'!I83</f>
        <v>700000.3</v>
      </c>
      <c r="I50">
        <f>+'Resultater 2022'!O50</f>
        <v>15</v>
      </c>
      <c r="J50" s="6" t="str">
        <f>+'Resultater 2022'!H116</f>
        <v>Furesø</v>
      </c>
      <c r="K50" s="7">
        <f>+'Resultater 2022'!I116</f>
        <v>0.17230714853759829</v>
      </c>
      <c r="M50">
        <f>+'Resultater 2022'!S50</f>
        <v>15</v>
      </c>
      <c r="N50" s="6" t="str">
        <f>+'Resultater 2022'!H149</f>
        <v>Vallensbæk</v>
      </c>
      <c r="O50" s="8">
        <f>+'Resultater 2022'!I149</f>
        <v>112.24383647144492</v>
      </c>
    </row>
    <row r="51" spans="1:15" x14ac:dyDescent="0.25">
      <c r="A51">
        <f>+'Resultater 2022'!G51</f>
        <v>16</v>
      </c>
      <c r="B51" s="6" t="str">
        <f>+'Resultater 2022'!H51</f>
        <v>Halsnæs</v>
      </c>
      <c r="C51" s="17">
        <f>+'Resultater 2022'!I51</f>
        <v>1000000.3</v>
      </c>
      <c r="E51">
        <f>+'Resultater 2022'!K51</f>
        <v>16</v>
      </c>
      <c r="F51" s="6" t="str">
        <f>+'Resultater 2022'!H84</f>
        <v>Fredensborg</v>
      </c>
      <c r="G51" s="17">
        <f>+'Resultater 2022'!I84</f>
        <v>941052.68109125108</v>
      </c>
      <c r="I51">
        <f>+'Resultater 2022'!O51</f>
        <v>16</v>
      </c>
      <c r="J51" s="6" t="str">
        <f>+'Resultater 2022'!H117</f>
        <v>Gladsaxe</v>
      </c>
      <c r="K51" s="7">
        <f>+'Resultater 2022'!I117</f>
        <v>0.18406210916298935</v>
      </c>
      <c r="M51">
        <f>+'Resultater 2022'!S51</f>
        <v>16</v>
      </c>
      <c r="N51" s="6" t="str">
        <f>+'Resultater 2022'!H150</f>
        <v>Helsingør</v>
      </c>
      <c r="O51" s="8">
        <f>+'Resultater 2022'!I150</f>
        <v>113.44299489506523</v>
      </c>
    </row>
    <row r="52" spans="1:15" x14ac:dyDescent="0.25">
      <c r="A52">
        <f>+'Resultater 2022'!G52</f>
        <v>17</v>
      </c>
      <c r="B52" s="6" t="str">
        <f>+'Resultater 2022'!H52</f>
        <v>Brøndby</v>
      </c>
      <c r="C52" s="17">
        <f>+'Resultater 2022'!I52</f>
        <v>1083333.3333333335</v>
      </c>
      <c r="E52">
        <f>+'Resultater 2022'!K52</f>
        <v>17</v>
      </c>
      <c r="F52" s="6" t="str">
        <f>+'Resultater 2022'!H85</f>
        <v>Gentofte</v>
      </c>
      <c r="G52" s="17">
        <f>+'Resultater 2022'!I85</f>
        <v>941176.4705882353</v>
      </c>
      <c r="I52">
        <f>+'Resultater 2022'!O52</f>
        <v>17</v>
      </c>
      <c r="J52" s="6" t="str">
        <f>+'Resultater 2022'!H118</f>
        <v>Fredensborg</v>
      </c>
      <c r="K52" s="7">
        <f>+'Resultater 2022'!I118</f>
        <v>0.18657305835892934</v>
      </c>
      <c r="M52">
        <f>+'Resultater 2022'!S52</f>
        <v>17</v>
      </c>
      <c r="N52" s="6" t="str">
        <f>+'Resultater 2022'!H151</f>
        <v>Gribskov</v>
      </c>
      <c r="O52" s="8">
        <f>+'Resultater 2022'!I151</f>
        <v>132.22700448151929</v>
      </c>
    </row>
    <row r="53" spans="1:15" x14ac:dyDescent="0.25">
      <c r="A53">
        <f>+'Resultater 2022'!G53</f>
        <v>18</v>
      </c>
      <c r="B53" s="6" t="str">
        <f>+'Resultater 2022'!H53</f>
        <v>Albertslund</v>
      </c>
      <c r="C53" s="17">
        <f>+'Resultater 2022'!I53</f>
        <v>1112980.7692307692</v>
      </c>
      <c r="E53">
        <f>+'Resultater 2022'!K53</f>
        <v>18</v>
      </c>
      <c r="F53" s="6" t="str">
        <f>+'Resultater 2022'!H86</f>
        <v>Brøndby</v>
      </c>
      <c r="G53" s="17">
        <f>+'Resultater 2022'!I86</f>
        <v>1000000</v>
      </c>
      <c r="I53">
        <f>+'Resultater 2022'!O53</f>
        <v>18</v>
      </c>
      <c r="J53" s="6" t="str">
        <f>+'Resultater 2022'!H119</f>
        <v>Gribskov</v>
      </c>
      <c r="K53" s="7">
        <f>+'Resultater 2022'!I119</f>
        <v>0.19834050672227893</v>
      </c>
      <c r="M53">
        <f>+'Resultater 2022'!S53</f>
        <v>18</v>
      </c>
      <c r="N53" s="6" t="str">
        <f>+'Resultater 2022'!H152</f>
        <v>Albertslund</v>
      </c>
      <c r="O53" s="8">
        <f>+'Resultater 2022'!I152</f>
        <v>134.79680696661828</v>
      </c>
    </row>
    <row r="54" spans="1:15" x14ac:dyDescent="0.25">
      <c r="A54">
        <f>+'Resultater 2022'!G54</f>
        <v>19</v>
      </c>
      <c r="B54" s="6" t="str">
        <f>+'Resultater 2022'!H54</f>
        <v>Fredensborg</v>
      </c>
      <c r="C54" s="17">
        <f>+'Resultater 2022'!I54</f>
        <v>1208581.3734713076</v>
      </c>
      <c r="E54">
        <f>+'Resultater 2022'!K54</f>
        <v>19</v>
      </c>
      <c r="F54" s="6" t="str">
        <f>+'Resultater 2022'!H87</f>
        <v>Hørsholm</v>
      </c>
      <c r="G54" s="17">
        <f>+'Resultater 2022'!I87</f>
        <v>1024996</v>
      </c>
      <c r="I54">
        <f>+'Resultater 2022'!O54</f>
        <v>19</v>
      </c>
      <c r="J54" s="6" t="str">
        <f>+'Resultater 2022'!H120</f>
        <v>Tårnby</v>
      </c>
      <c r="K54" s="7">
        <f>+'Resultater 2022'!I120</f>
        <v>0.19884668920262477</v>
      </c>
      <c r="M54">
        <f>+'Resultater 2022'!S54</f>
        <v>19</v>
      </c>
      <c r="N54" s="6" t="str">
        <f>+'Resultater 2022'!H153</f>
        <v>Egedal</v>
      </c>
      <c r="O54" s="8">
        <f>+'Resultater 2022'!I153</f>
        <v>136.90820139450673</v>
      </c>
    </row>
    <row r="55" spans="1:15" x14ac:dyDescent="0.25">
      <c r="A55" s="24">
        <f>+'Resultater 2022'!G55</f>
        <v>20</v>
      </c>
      <c r="B55" s="25" t="str">
        <f>+'Resultater 2022'!H55</f>
        <v>Hørsholm</v>
      </c>
      <c r="C55" s="26">
        <f>+'Resultater 2022'!I55</f>
        <v>1269738</v>
      </c>
      <c r="E55" s="24">
        <f>+'Resultater 2022'!K55</f>
        <v>20</v>
      </c>
      <c r="F55" s="25" t="str">
        <f>+'Resultater 2022'!H88</f>
        <v>Albertslund</v>
      </c>
      <c r="G55" s="26">
        <f>+'Resultater 2022'!I88</f>
        <v>1071634.6153846153</v>
      </c>
      <c r="H55" s="32"/>
      <c r="I55" s="24">
        <f>+'Resultater 2022'!O55</f>
        <v>20</v>
      </c>
      <c r="J55" s="25" t="str">
        <f>+'Resultater 2022'!H121</f>
        <v>Dragør</v>
      </c>
      <c r="K55" s="27">
        <f>+'Resultater 2022'!I121</f>
        <v>0.21091484313208542</v>
      </c>
      <c r="L55" s="32"/>
      <c r="M55" s="24">
        <f>+'Resultater 2022'!S55</f>
        <v>20</v>
      </c>
      <c r="N55" s="25" t="str">
        <f>+'Resultater 2022'!H154</f>
        <v>Ishøj</v>
      </c>
      <c r="O55" s="28">
        <f>+'Resultater 2022'!I154</f>
        <v>144.31997800838431</v>
      </c>
    </row>
    <row r="56" spans="1:15" x14ac:dyDescent="0.25">
      <c r="A56" s="24">
        <f>+'Resultater 2022'!G56</f>
        <v>21</v>
      </c>
      <c r="B56" s="25" t="str">
        <f>+'Resultater 2022'!H56</f>
        <v>Furesø</v>
      </c>
      <c r="C56" s="26">
        <f>+'Resultater 2022'!I56</f>
        <v>1333333.5333333332</v>
      </c>
      <c r="E56" s="24">
        <f>+'Resultater 2022'!K56</f>
        <v>21</v>
      </c>
      <c r="F56" s="25" t="str">
        <f>+'Resultater 2022'!H89</f>
        <v>Hillerød</v>
      </c>
      <c r="G56" s="26">
        <f>+'Resultater 2022'!I89</f>
        <v>1232000</v>
      </c>
      <c r="I56" s="24">
        <f>+'Resultater 2022'!O56</f>
        <v>21</v>
      </c>
      <c r="J56" s="25" t="str">
        <f>+'Resultater 2022'!H122</f>
        <v>Allerød</v>
      </c>
      <c r="K56" s="27">
        <f>+'Resultater 2022'!I122</f>
        <v>0.21132713440405748</v>
      </c>
      <c r="M56" s="24">
        <f>+'Resultater 2022'!S56</f>
        <v>21</v>
      </c>
      <c r="N56" s="25" t="str">
        <f>+'Resultater 2022'!H155</f>
        <v>Høje-Taastrup</v>
      </c>
      <c r="O56" s="28">
        <f>+'Resultater 2022'!I155</f>
        <v>162.15663597754744</v>
      </c>
    </row>
    <row r="57" spans="1:15" x14ac:dyDescent="0.25">
      <c r="A57" s="24">
        <f>+'Resultater 2022'!G57</f>
        <v>22</v>
      </c>
      <c r="B57" s="25" t="str">
        <f>+'Resultater 2022'!H57</f>
        <v>Hillerød</v>
      </c>
      <c r="C57" s="26">
        <f>+'Resultater 2022'!I57</f>
        <v>1378000</v>
      </c>
      <c r="E57" s="24">
        <f>+'Resultater 2022'!K57</f>
        <v>22</v>
      </c>
      <c r="F57" s="25" t="str">
        <f>+'Resultater 2022'!H90</f>
        <v>Helsingør</v>
      </c>
      <c r="G57" s="26">
        <f>+'Resultater 2022'!I90</f>
        <v>1333333.3333333333</v>
      </c>
      <c r="I57" s="24">
        <f>+'Resultater 2022'!O57</f>
        <v>22</v>
      </c>
      <c r="J57" s="25" t="str">
        <f>+'Resultater 2022'!H123</f>
        <v>Egedal</v>
      </c>
      <c r="K57" s="27">
        <f>+'Resultater 2022'!I123</f>
        <v>0.25039485342270501</v>
      </c>
      <c r="M57" s="24">
        <f>+'Resultater 2022'!S57</f>
        <v>22</v>
      </c>
      <c r="N57" s="25" t="str">
        <f>+'Resultater 2022'!H156</f>
        <v>Hørsholm</v>
      </c>
      <c r="O57" s="28">
        <f>+'Resultater 2022'!I156</f>
        <v>162.49143944197843</v>
      </c>
    </row>
    <row r="58" spans="1:15" x14ac:dyDescent="0.25">
      <c r="A58" s="24">
        <f>+'Resultater 2022'!G58</f>
        <v>23</v>
      </c>
      <c r="B58" s="25" t="str">
        <f>+'Resultater 2022'!H58</f>
        <v>Ishøj</v>
      </c>
      <c r="C58" s="26">
        <f>+'Resultater 2022'!I58</f>
        <v>1400000</v>
      </c>
      <c r="E58" s="24">
        <f>+'Resultater 2022'!K58</f>
        <v>23</v>
      </c>
      <c r="F58" s="25" t="str">
        <f>+'Resultater 2022'!H91</f>
        <v>Furesø</v>
      </c>
      <c r="G58" s="26">
        <f>+'Resultater 2022'!I91</f>
        <v>1333333.5333333332</v>
      </c>
      <c r="I58" s="24">
        <f>+'Resultater 2022'!O58</f>
        <v>23</v>
      </c>
      <c r="J58" s="25" t="str">
        <f>+'Resultater 2022'!H124</f>
        <v>Vallensbæk</v>
      </c>
      <c r="K58" s="27">
        <f>+'Resultater 2022'!I124</f>
        <v>0.31207739519400812</v>
      </c>
      <c r="M58" s="24">
        <f>+'Resultater 2022'!S58</f>
        <v>23</v>
      </c>
      <c r="N58" s="25" t="str">
        <f>+'Resultater 2022'!H157</f>
        <v>Fredensborg</v>
      </c>
      <c r="O58" s="28">
        <f>+'Resultater 2022'!I157</f>
        <v>175.57507678806493</v>
      </c>
    </row>
    <row r="59" spans="1:15" x14ac:dyDescent="0.25">
      <c r="A59" s="24">
        <f>+'Resultater 2022'!G59</f>
        <v>24</v>
      </c>
      <c r="B59" s="25" t="str">
        <f>+'Resultater 2022'!H59</f>
        <v>Helsingør</v>
      </c>
      <c r="C59" s="26">
        <f>+'Resultater 2022'!I59</f>
        <v>1466666.6666666667</v>
      </c>
      <c r="E59" s="24">
        <f>+'Resultater 2022'!K59</f>
        <v>24</v>
      </c>
      <c r="F59" s="25" t="str">
        <f>+'Resultater 2022'!H92</f>
        <v>Ishøj</v>
      </c>
      <c r="G59" s="26">
        <f>+'Resultater 2022'!I92</f>
        <v>1400000</v>
      </c>
      <c r="I59" s="24">
        <f>+'Resultater 2022'!O59</f>
        <v>24</v>
      </c>
      <c r="J59" s="25" t="str">
        <f>+'Resultater 2022'!H125</f>
        <v>Høje-Taastrup</v>
      </c>
      <c r="K59" s="27">
        <f>+'Resultater 2022'!I125</f>
        <v>0.37123934543078613</v>
      </c>
      <c r="M59" s="24">
        <f>+'Resultater 2022'!S59</f>
        <v>24</v>
      </c>
      <c r="N59" s="25" t="str">
        <f>+'Resultater 2022'!H158</f>
        <v>Furesø</v>
      </c>
      <c r="O59" s="28">
        <f>+'Resultater 2022'!I158</f>
        <v>229.74286471679773</v>
      </c>
    </row>
    <row r="60" spans="1:15" x14ac:dyDescent="0.25">
      <c r="A60" s="24">
        <f>+'Resultater 2022'!G60</f>
        <v>25</v>
      </c>
      <c r="B60" s="25" t="str">
        <f>+'Resultater 2022'!H60</f>
        <v>Tårnby</v>
      </c>
      <c r="C60" s="26">
        <f>+'Resultater 2022'!I60</f>
        <v>1700000</v>
      </c>
      <c r="E60" s="24">
        <f>+'Resultater 2022'!K60</f>
        <v>25</v>
      </c>
      <c r="F60" s="25" t="str">
        <f>+'Resultater 2022'!H93</f>
        <v>Tårnby</v>
      </c>
      <c r="G60" s="26">
        <f>+'Resultater 2022'!I93</f>
        <v>1700000.1</v>
      </c>
      <c r="I60" s="24">
        <f>+'Resultater 2022'!O60</f>
        <v>25</v>
      </c>
      <c r="J60" s="25" t="str">
        <f>+'Resultater 2022'!H126</f>
        <v>Rødovre</v>
      </c>
      <c r="K60" s="27">
        <f>+'Resultater 2022'!I126</f>
        <v>1.1855087158288811</v>
      </c>
      <c r="M60" s="24">
        <f>+'Resultater 2022'!S60</f>
        <v>25</v>
      </c>
      <c r="N60" s="25" t="str">
        <f>+'Resultater 2022'!H159</f>
        <v>Tårnby</v>
      </c>
      <c r="O60" s="28">
        <f>+'Resultater 2022'!I159</f>
        <v>338.03937164446211</v>
      </c>
    </row>
    <row r="61" spans="1:15" x14ac:dyDescent="0.25">
      <c r="A61" s="24">
        <f>+'Resultater 2022'!G61</f>
        <v>26</v>
      </c>
      <c r="B61" s="25" t="str">
        <f>IFERROR(+'Resultater 2022'!H61,"")</f>
        <v/>
      </c>
      <c r="C61" s="25" t="str">
        <f>IFERROR(+'Resultater 2022'!I61,"")</f>
        <v/>
      </c>
      <c r="E61" s="24">
        <f>+'Resultater 2022'!K61</f>
        <v>26</v>
      </c>
      <c r="F61" s="25" t="str">
        <f>IFERROR(+'Resultater 2022'!H94,"")</f>
        <v/>
      </c>
      <c r="G61" s="25" t="str">
        <f>IFERROR(+'Resultater 2022'!I94,"")</f>
        <v/>
      </c>
      <c r="I61" s="24">
        <f>+'Resultater 2022'!O61</f>
        <v>26</v>
      </c>
      <c r="J61" s="25" t="str">
        <f>IFERROR(+'Resultater 2022'!H127,"")</f>
        <v/>
      </c>
      <c r="K61" s="25" t="str">
        <f>IFERROR(+'Resultater 2022'!I127,"")</f>
        <v/>
      </c>
      <c r="M61" s="24">
        <f>+'Resultater 2022'!S61</f>
        <v>26</v>
      </c>
      <c r="N61" s="25" t="str">
        <f>IFERROR(+'Resultater 2022'!H160,"")</f>
        <v/>
      </c>
      <c r="O61" s="25" t="str">
        <f>IFERROR(+'Resultater 2022'!I160,"")</f>
        <v/>
      </c>
    </row>
    <row r="62" spans="1:15" x14ac:dyDescent="0.25">
      <c r="A62" s="24">
        <f>+'Resultater 2022'!G62</f>
        <v>27</v>
      </c>
      <c r="B62" s="25" t="str">
        <f>IFERROR(+'Resultater 2022'!H62,"")</f>
        <v/>
      </c>
      <c r="C62" s="25" t="str">
        <f>IFERROR(+'Resultater 2022'!I62,"")</f>
        <v/>
      </c>
      <c r="E62" s="24">
        <f>+'Resultater 2022'!K62</f>
        <v>27</v>
      </c>
      <c r="F62" s="25" t="str">
        <f>IFERROR(+'Resultater 2022'!H95,"")</f>
        <v/>
      </c>
      <c r="G62" s="25" t="str">
        <f>IFERROR(+'Resultater 2022'!I95,"")</f>
        <v/>
      </c>
      <c r="I62" s="24">
        <f>+'Resultater 2022'!O62</f>
        <v>27</v>
      </c>
      <c r="J62" s="25" t="str">
        <f>IFERROR(+'Resultater 2022'!H128,"")</f>
        <v/>
      </c>
      <c r="K62" s="25" t="str">
        <f>IFERROR(+'Resultater 2022'!I128,"")</f>
        <v/>
      </c>
      <c r="M62" s="24">
        <f>+'Resultater 2022'!S62</f>
        <v>27</v>
      </c>
      <c r="N62" s="25" t="str">
        <f>IFERROR(+'Resultater 2022'!H161,"")</f>
        <v/>
      </c>
      <c r="O62" s="25" t="str">
        <f>IFERROR(+'Resultater 2022'!I161,"")</f>
        <v/>
      </c>
    </row>
    <row r="63" spans="1:15" ht="14.25" customHeight="1" x14ac:dyDescent="0.25">
      <c r="A63" s="24">
        <f>+'Resultater 2022'!G63</f>
        <v>28</v>
      </c>
      <c r="B63" s="25" t="str">
        <f>IFERROR(+'Resultater 2022'!H63,"")</f>
        <v/>
      </c>
      <c r="C63" s="25" t="str">
        <f>IFERROR(+'Resultater 2022'!I63,"")</f>
        <v/>
      </c>
      <c r="E63" s="24">
        <f>+'Resultater 2022'!K63</f>
        <v>28</v>
      </c>
      <c r="F63" s="25" t="str">
        <f>IFERROR(+'Resultater 2022'!H96,"")</f>
        <v/>
      </c>
      <c r="G63" s="25" t="str">
        <f>IFERROR(+'Resultater 2022'!I96,"")</f>
        <v/>
      </c>
      <c r="I63" s="24">
        <f>+'Resultater 2022'!O63</f>
        <v>28</v>
      </c>
      <c r="J63" s="25" t="str">
        <f>IFERROR(+'Resultater 2022'!H129,"")</f>
        <v/>
      </c>
      <c r="K63" s="25" t="str">
        <f>IFERROR(+'Resultater 2022'!I129,"")</f>
        <v/>
      </c>
      <c r="M63" s="24">
        <f>+'Resultater 2022'!S63</f>
        <v>28</v>
      </c>
      <c r="N63" s="25" t="str">
        <f>IFERROR(+'Resultater 2022'!H162,"")</f>
        <v/>
      </c>
      <c r="O63" s="25" t="str">
        <f>IFERROR(+'Resultater 2022'!I162,"")</f>
        <v/>
      </c>
    </row>
    <row r="64" spans="1:15" x14ac:dyDescent="0.25">
      <c r="A64" s="24">
        <f>+'Resultater 2022'!G64</f>
        <v>29</v>
      </c>
      <c r="B64" s="25" t="str">
        <f>IFERROR(+'Resultater 2022'!H64,"")</f>
        <v/>
      </c>
      <c r="C64" s="25" t="str">
        <f>IFERROR(+'Resultater 2022'!I64,"")</f>
        <v/>
      </c>
      <c r="E64" s="24">
        <f>+'Resultater 2022'!K64</f>
        <v>29</v>
      </c>
      <c r="F64" s="25" t="str">
        <f>IFERROR(+'Resultater 2022'!H97,"")</f>
        <v/>
      </c>
      <c r="G64" s="25" t="str">
        <f>IFERROR(+'Resultater 2022'!I97,"")</f>
        <v/>
      </c>
      <c r="I64" s="24">
        <f>+'Resultater 2022'!O64</f>
        <v>29</v>
      </c>
      <c r="J64" s="25" t="str">
        <f>IFERROR(+'Resultater 2022'!H130,"")</f>
        <v/>
      </c>
      <c r="K64" s="25" t="str">
        <f>IFERROR(+'Resultater 2022'!I130,"")</f>
        <v/>
      </c>
      <c r="M64" s="24">
        <f>+'Resultater 2022'!S64</f>
        <v>29</v>
      </c>
      <c r="N64" s="25" t="str">
        <f>IFERROR(+'Resultater 2022'!H163,"")</f>
        <v/>
      </c>
      <c r="O64" s="25" t="str">
        <f>IFERROR(+'Resultater 2022'!I163,"")</f>
        <v/>
      </c>
    </row>
    <row r="65" spans="1:15" x14ac:dyDescent="0.25">
      <c r="A65" s="6"/>
      <c r="B65" t="str">
        <f>+'Resultater 2022'!D98</f>
        <v>Gennemsnit</v>
      </c>
      <c r="C65" s="18">
        <f>+'Resultater 2022'!I65</f>
        <v>849610.73457495612</v>
      </c>
      <c r="E65" s="6"/>
      <c r="F65" t="str">
        <f>+'Resultater 2022'!H98</f>
        <v>Gennemsnit</v>
      </c>
      <c r="G65" s="18">
        <f>+'Resultater 2022'!I98</f>
        <v>792220.92624664959</v>
      </c>
      <c r="I65" s="6"/>
      <c r="J65" t="str">
        <f>+'Resultater 2022'!H131</f>
        <v>Gennemsnit</v>
      </c>
      <c r="K65" s="46">
        <f>+'Resultater 2022'!I131</f>
        <v>0.1867274700304801</v>
      </c>
      <c r="M65" s="6"/>
      <c r="N65" t="str">
        <f>+'Resultater 2022'!H164</f>
        <v>Gennemsnit</v>
      </c>
      <c r="O65" s="18">
        <f>+'Resultater 2022'!I164</f>
        <v>111.17688296663555</v>
      </c>
    </row>
    <row r="66" spans="1:15" x14ac:dyDescent="0.25">
      <c r="A66" s="12" t="str">
        <f>+'Resultater 2022'!K34</f>
        <v xml:space="preserve">Tilskud til ansættelse af hjælpere til personer med nedsat funktionsevne BPA § 96 SEL </v>
      </c>
      <c r="B66" s="6"/>
      <c r="C66" s="6"/>
      <c r="D66" s="6"/>
      <c r="E66" s="12"/>
      <c r="F66" s="6"/>
      <c r="G66" s="6"/>
      <c r="I66" s="12"/>
      <c r="J66" s="6"/>
      <c r="K66" s="6"/>
      <c r="M66" s="12"/>
      <c r="N66" s="6"/>
      <c r="O66" s="6"/>
    </row>
    <row r="67" spans="1:15" x14ac:dyDescent="0.25">
      <c r="A67" s="10" t="s">
        <v>46</v>
      </c>
      <c r="B67" s="5"/>
      <c r="C67" s="9"/>
      <c r="D67" s="6"/>
      <c r="E67" s="10" t="s">
        <v>48</v>
      </c>
      <c r="F67" s="5"/>
      <c r="G67" s="9"/>
      <c r="I67" s="10" t="s">
        <v>49</v>
      </c>
      <c r="J67" s="5"/>
      <c r="K67" s="9"/>
      <c r="M67" s="10" t="s">
        <v>50</v>
      </c>
      <c r="N67" s="5"/>
      <c r="O67" s="9"/>
    </row>
    <row r="68" spans="1:15" x14ac:dyDescent="0.25">
      <c r="A68" s="20">
        <f>+'Resultater 2022'!K36</f>
        <v>1</v>
      </c>
      <c r="B68" s="21" t="str">
        <f>+'Resultater 2022'!L36</f>
        <v>Gribskov</v>
      </c>
      <c r="C68" s="23">
        <f>+'Resultater 2022'!M36</f>
        <v>894736.84210526326</v>
      </c>
      <c r="D68" s="6"/>
      <c r="E68" s="20">
        <f>+'Resultater 2022'!K69</f>
        <v>1</v>
      </c>
      <c r="F68" s="21" t="str">
        <f>+'Resultater 2022'!L69</f>
        <v>Herlev</v>
      </c>
      <c r="G68" s="23">
        <f>+'Resultater 2022'!M69</f>
        <v>-107142.85714285709</v>
      </c>
      <c r="I68" s="33">
        <f>+'Resultater 2022'!K102</f>
        <v>1</v>
      </c>
      <c r="J68" s="34" t="str">
        <f>+'Resultater 2022'!L102</f>
        <v>Herlev</v>
      </c>
      <c r="K68" s="35">
        <f>+'Resultater 2022'!M102</f>
        <v>0.16461873125992121</v>
      </c>
      <c r="M68" s="33">
        <f>+'Resultater 2022'!K135</f>
        <v>1</v>
      </c>
      <c r="N68" s="34" t="str">
        <f>+'Resultater 2022'!L135</f>
        <v>Herlev</v>
      </c>
      <c r="O68" s="36">
        <f>+'Resultater 2022'!M135</f>
        <v>-17.637721206420121</v>
      </c>
    </row>
    <row r="69" spans="1:15" x14ac:dyDescent="0.25">
      <c r="A69" s="20">
        <f>+'Resultater 2022'!K37</f>
        <v>2</v>
      </c>
      <c r="B69" s="21" t="str">
        <f>+'Resultater 2022'!L37</f>
        <v>Gentofte</v>
      </c>
      <c r="C69" s="23">
        <f>+'Resultater 2022'!M37</f>
        <v>1074626.8656716417</v>
      </c>
      <c r="D69" s="6"/>
      <c r="E69" s="20">
        <f>+'Resultater 2022'!K70</f>
        <v>2</v>
      </c>
      <c r="F69" s="21" t="str">
        <f>+'Resultater 2022'!L70</f>
        <v>Ishøj</v>
      </c>
      <c r="G69" s="23">
        <f>+'Resultater 2022'!M70</f>
        <v>787500</v>
      </c>
      <c r="I69" s="33">
        <f>+'Resultater 2022'!K103</f>
        <v>2</v>
      </c>
      <c r="J69" s="34" t="str">
        <f>+'Resultater 2022'!L103</f>
        <v>København</v>
      </c>
      <c r="K69" s="35">
        <f>+'Resultater 2022'!M103</f>
        <v>0.17019567216719347</v>
      </c>
      <c r="M69" s="33">
        <f>+'Resultater 2022'!K136</f>
        <v>2</v>
      </c>
      <c r="N69" s="34" t="str">
        <f>+'Resultater 2022'!L136</f>
        <v>Albertslund</v>
      </c>
      <c r="O69" s="36">
        <f>+'Resultater 2022'!M136</f>
        <v>230.648282535075</v>
      </c>
    </row>
    <row r="70" spans="1:15" x14ac:dyDescent="0.25">
      <c r="A70" s="20">
        <f>+'Resultater 2022'!K38</f>
        <v>3</v>
      </c>
      <c r="B70" s="21" t="str">
        <f>+'Resultater 2022'!L38</f>
        <v>Egedal</v>
      </c>
      <c r="C70" s="23">
        <f>+'Resultater 2022'!M38</f>
        <v>1162201.2578616352</v>
      </c>
      <c r="E70" s="20">
        <f>+'Resultater 2022'!K71</f>
        <v>3</v>
      </c>
      <c r="F70" s="21" t="str">
        <f>+'Resultater 2022'!L71</f>
        <v>Gribskov</v>
      </c>
      <c r="G70" s="23">
        <f>+'Resultater 2022'!M71</f>
        <v>801009.37274693593</v>
      </c>
      <c r="I70" s="33">
        <f>+'Resultater 2022'!K104</f>
        <v>3</v>
      </c>
      <c r="J70" s="34" t="str">
        <f>+'Resultater 2022'!L104</f>
        <v>Frederikssund</v>
      </c>
      <c r="K70" s="35">
        <f>+'Resultater 2022'!M104</f>
        <v>0.19231508904188624</v>
      </c>
      <c r="M70" s="33">
        <f>+'Resultater 2022'!K137</f>
        <v>3</v>
      </c>
      <c r="N70" s="34" t="str">
        <f>+'Resultater 2022'!L137</f>
        <v>Frederikssund</v>
      </c>
      <c r="O70" s="36">
        <f>+'Resultater 2022'!M137</f>
        <v>234.6244086311012</v>
      </c>
    </row>
    <row r="71" spans="1:15" x14ac:dyDescent="0.25">
      <c r="A71" s="20">
        <f>+'Resultater 2022'!K39</f>
        <v>4</v>
      </c>
      <c r="B71" s="21" t="str">
        <f>+'Resultater 2022'!L39</f>
        <v>Albertslund</v>
      </c>
      <c r="C71" s="23">
        <f>+'Resultater 2022'!M39</f>
        <v>1165294.1176470588</v>
      </c>
      <c r="E71" s="20">
        <f>+'Resultater 2022'!K72</f>
        <v>4</v>
      </c>
      <c r="F71" s="21" t="str">
        <f>+'Resultater 2022'!L72</f>
        <v>Tårnby</v>
      </c>
      <c r="G71" s="23">
        <f>+'Resultater 2022'!M72</f>
        <v>912500.00000000012</v>
      </c>
      <c r="I71" s="33">
        <f>+'Resultater 2022'!K105</f>
        <v>4</v>
      </c>
      <c r="J71" s="34" t="str">
        <f>+'Resultater 2022'!L105</f>
        <v>Albertslund</v>
      </c>
      <c r="K71" s="35">
        <f>+'Resultater 2022'!M105</f>
        <v>0.20561199806482824</v>
      </c>
      <c r="M71" s="33">
        <f>+'Resultater 2022'!K138</f>
        <v>4</v>
      </c>
      <c r="N71" s="34" t="str">
        <f>+'Resultater 2022'!L138</f>
        <v>Hørsholm</v>
      </c>
      <c r="O71" s="36">
        <f>+'Resultater 2022'!M138</f>
        <v>272.59535510462905</v>
      </c>
    </row>
    <row r="72" spans="1:15" x14ac:dyDescent="0.25">
      <c r="A72" s="20">
        <f>+'Resultater 2022'!K40</f>
        <v>5</v>
      </c>
      <c r="B72" s="21" t="str">
        <f>+'Resultater 2022'!L40</f>
        <v>Dragør</v>
      </c>
      <c r="C72" s="23">
        <f>+'Resultater 2022'!M40</f>
        <v>1179260</v>
      </c>
      <c r="E72" s="20">
        <f>+'Resultater 2022'!K73</f>
        <v>5</v>
      </c>
      <c r="F72" s="21" t="str">
        <f>+'Resultater 2022'!L73</f>
        <v>Gentofte</v>
      </c>
      <c r="G72" s="23">
        <f>+'Resultater 2022'!M73</f>
        <v>925373.13432835822</v>
      </c>
      <c r="I72" s="33">
        <f>+'Resultater 2022'!K106</f>
        <v>5</v>
      </c>
      <c r="J72" s="34" t="str">
        <f>+'Resultater 2022'!L106</f>
        <v>Hørsholm</v>
      </c>
      <c r="K72" s="35">
        <f>+'Resultater 2022'!M106</f>
        <v>0.20608750792644262</v>
      </c>
      <c r="M72" s="33">
        <f>+'Resultater 2022'!K139</f>
        <v>5</v>
      </c>
      <c r="N72" s="34" t="str">
        <f>+'Resultater 2022'!L139</f>
        <v>Bornholm</v>
      </c>
      <c r="O72" s="36">
        <f>+'Resultater 2022'!M139</f>
        <v>275.91456162884737</v>
      </c>
    </row>
    <row r="73" spans="1:15" x14ac:dyDescent="0.25">
      <c r="A73" s="20">
        <f>+'Resultater 2022'!K41</f>
        <v>6</v>
      </c>
      <c r="B73" s="21" t="str">
        <f>+'Resultater 2022'!L41</f>
        <v>Ishøj</v>
      </c>
      <c r="C73" s="23">
        <f>+'Resultater 2022'!M41</f>
        <v>1200000</v>
      </c>
      <c r="E73" s="20">
        <f>+'Resultater 2022'!K74</f>
        <v>6</v>
      </c>
      <c r="F73" s="21" t="str">
        <f>+'Resultater 2022'!L74</f>
        <v>Egedal</v>
      </c>
      <c r="G73" s="23">
        <f>+'Resultater 2022'!M74</f>
        <v>946415.09433962253</v>
      </c>
      <c r="I73" s="33">
        <f>+'Resultater 2022'!K107</f>
        <v>6</v>
      </c>
      <c r="J73" s="34" t="str">
        <f>+'Resultater 2022'!L107</f>
        <v>Allerød</v>
      </c>
      <c r="K73" s="35">
        <f>+'Resultater 2022'!M107</f>
        <v>0.21132713440405748</v>
      </c>
      <c r="M73" s="33">
        <f>+'Resultater 2022'!K140</f>
        <v>6</v>
      </c>
      <c r="N73" s="34" t="str">
        <f>+'Resultater 2022'!L140</f>
        <v>København</v>
      </c>
      <c r="O73" s="36">
        <f>+'Resultater 2022'!M140</f>
        <v>283.72992801040203</v>
      </c>
    </row>
    <row r="74" spans="1:15" x14ac:dyDescent="0.25">
      <c r="A74" s="20">
        <f>+'Resultater 2022'!K42</f>
        <v>7</v>
      </c>
      <c r="B74" s="21" t="str">
        <f>+'Resultater 2022'!L42</f>
        <v>Hillerød</v>
      </c>
      <c r="C74" s="23">
        <f>+'Resultater 2022'!M42</f>
        <v>1279764.9034424853</v>
      </c>
      <c r="E74" s="20">
        <f>+'Resultater 2022'!K75</f>
        <v>7</v>
      </c>
      <c r="F74" s="21" t="str">
        <f>+'Resultater 2022'!L75</f>
        <v>Furesø</v>
      </c>
      <c r="G74" s="23">
        <f>+'Resultater 2022'!M75</f>
        <v>1041176.4705882353</v>
      </c>
      <c r="I74" s="33">
        <f>+'Resultater 2022'!K108</f>
        <v>7</v>
      </c>
      <c r="J74" s="34" t="str">
        <f>+'Resultater 2022'!L108</f>
        <v>Bornholm</v>
      </c>
      <c r="K74" s="35">
        <f>+'Resultater 2022'!M108</f>
        <v>0.23785738071452356</v>
      </c>
      <c r="M74" s="33">
        <f>+'Resultater 2022'!K141</f>
        <v>7</v>
      </c>
      <c r="N74" s="34" t="str">
        <f>+'Resultater 2022'!L141</f>
        <v>Dragør</v>
      </c>
      <c r="O74" s="36">
        <f>+'Resultater 2022'!M141</f>
        <v>286.12114421302397</v>
      </c>
    </row>
    <row r="75" spans="1:15" x14ac:dyDescent="0.25">
      <c r="A75" s="20">
        <f>+'Resultater 2022'!K43</f>
        <v>8</v>
      </c>
      <c r="B75" s="21" t="str">
        <f>+'Resultater 2022'!L43</f>
        <v>Lyngby-Taarbæk</v>
      </c>
      <c r="C75" s="23">
        <f>+'Resultater 2022'!M43</f>
        <v>1350515.463917526</v>
      </c>
      <c r="E75" s="20">
        <f>+'Resultater 2022'!K76</f>
        <v>8</v>
      </c>
      <c r="F75" s="21" t="str">
        <f>+'Resultater 2022'!L76</f>
        <v>Dragør</v>
      </c>
      <c r="G75" s="23">
        <f>+'Resultater 2022'!M76</f>
        <v>1085257.5</v>
      </c>
      <c r="I75" s="33">
        <f>+'Resultater 2022'!K109</f>
        <v>8</v>
      </c>
      <c r="J75" s="34" t="str">
        <f>+'Resultater 2022'!L109</f>
        <v>Brøndby</v>
      </c>
      <c r="K75" s="35">
        <f>+'Resultater 2022'!M109</f>
        <v>0.24864376130198915</v>
      </c>
      <c r="M75" s="33">
        <f>+'Resultater 2022'!K142</f>
        <v>8</v>
      </c>
      <c r="N75" s="34" t="str">
        <f>+'Resultater 2022'!L142</f>
        <v>Lyngby-Taarbæk</v>
      </c>
      <c r="O75" s="36">
        <f>+'Resultater 2022'!M142</f>
        <v>306.35325106651015</v>
      </c>
    </row>
    <row r="76" spans="1:15" x14ac:dyDescent="0.25">
      <c r="A76" s="20">
        <f>+'Resultater 2022'!K44</f>
        <v>9</v>
      </c>
      <c r="B76" s="21" t="str">
        <f>+'Resultater 2022'!L44</f>
        <v>Helsingør</v>
      </c>
      <c r="C76" s="23">
        <f>+'Resultater 2022'!M44</f>
        <v>1364285.7142857143</v>
      </c>
      <c r="E76" s="20">
        <f>+'Resultater 2022'!K77</f>
        <v>9</v>
      </c>
      <c r="F76" s="21" t="str">
        <f>+'Resultater 2022'!L77</f>
        <v>Lyngby-Taarbæk</v>
      </c>
      <c r="G76" s="23">
        <f>+'Resultater 2022'!M77</f>
        <v>1103092.7835051548</v>
      </c>
      <c r="I76" s="33">
        <f>+'Resultater 2022'!K110</f>
        <v>9</v>
      </c>
      <c r="J76" s="34" t="str">
        <f>+'Resultater 2022'!L110</f>
        <v>Dragør</v>
      </c>
      <c r="K76" s="35">
        <f>+'Resultater 2022'!M110</f>
        <v>0.2636435539151068</v>
      </c>
      <c r="M76" s="33">
        <f>+'Resultater 2022'!K143</f>
        <v>9</v>
      </c>
      <c r="N76" s="34" t="str">
        <f>+'Resultater 2022'!L143</f>
        <v>Høje-Taastrup</v>
      </c>
      <c r="O76" s="36">
        <f>+'Resultater 2022'!M143</f>
        <v>343.35184580202548</v>
      </c>
    </row>
    <row r="77" spans="1:15" x14ac:dyDescent="0.25">
      <c r="A77" s="37">
        <f>+'Resultater 2022'!K45</f>
        <v>10</v>
      </c>
      <c r="B77" s="38" t="str">
        <f>+'Resultater 2022'!L45</f>
        <v>Rødovre</v>
      </c>
      <c r="C77" s="39">
        <f>+'Resultater 2022'!M45</f>
        <v>1390000</v>
      </c>
      <c r="E77" s="37">
        <f>+'Resultater 2022'!K78</f>
        <v>10</v>
      </c>
      <c r="F77" s="38" t="str">
        <f>+'Resultater 2022'!L78</f>
        <v>Hillerød</v>
      </c>
      <c r="G77" s="39">
        <f>+'Resultater 2022'!M78</f>
        <v>1107808.564231738</v>
      </c>
      <c r="I77" s="37">
        <f>+'Resultater 2022'!K111</f>
        <v>10</v>
      </c>
      <c r="J77" s="38" t="str">
        <f>+'Resultater 2022'!L111</f>
        <v>Høje-Taastrup</v>
      </c>
      <c r="K77" s="40">
        <f>+'Resultater 2022'!M111</f>
        <v>0.26729232871016601</v>
      </c>
      <c r="M77" s="37">
        <f>+'Resultater 2022'!K144</f>
        <v>10</v>
      </c>
      <c r="N77" s="38" t="str">
        <f>+'Resultater 2022'!L144</f>
        <v>Gladsaxe</v>
      </c>
      <c r="O77" s="41">
        <f>+'Resultater 2022'!M144</f>
        <v>349.24605328362077</v>
      </c>
    </row>
    <row r="78" spans="1:15" x14ac:dyDescent="0.25">
      <c r="A78">
        <f>+'Resultater 2022'!K46</f>
        <v>11</v>
      </c>
      <c r="B78" s="6" t="str">
        <f>+'Resultater 2022'!L46</f>
        <v>Frederikssund</v>
      </c>
      <c r="C78" s="17">
        <f>+'Resultater 2022'!M46</f>
        <v>1402000</v>
      </c>
      <c r="E78">
        <f>+'Resultater 2022'!K79</f>
        <v>11</v>
      </c>
      <c r="F78" s="6" t="str">
        <f>+'Resultater 2022'!L79</f>
        <v>Albertslund</v>
      </c>
      <c r="G78" s="17">
        <f>+'Resultater 2022'!M79</f>
        <v>1121764.705882353</v>
      </c>
      <c r="I78">
        <f>+'Resultater 2022'!K112</f>
        <v>11</v>
      </c>
      <c r="J78" s="6" t="str">
        <f>+'Resultater 2022'!L112</f>
        <v>Gladsaxe</v>
      </c>
      <c r="K78" s="7">
        <f>+'Resultater 2022'!M112</f>
        <v>0.26901385185359983</v>
      </c>
      <c r="M78">
        <f>+'Resultater 2022'!K145</f>
        <v>11</v>
      </c>
      <c r="N78" s="6" t="str">
        <f>+'Resultater 2022'!L145</f>
        <v>Brøndby</v>
      </c>
      <c r="O78" s="8">
        <f>+'Resultater 2022'!M145</f>
        <v>357.14285714285717</v>
      </c>
    </row>
    <row r="79" spans="1:15" x14ac:dyDescent="0.25">
      <c r="A79">
        <f>+'Resultater 2022'!K47</f>
        <v>12</v>
      </c>
      <c r="B79" s="6" t="str">
        <f>+'Resultater 2022'!L47</f>
        <v>Høje-Taastrup</v>
      </c>
      <c r="C79" s="17">
        <f>+'Resultater 2022'!M47</f>
        <v>1420333.3333333333</v>
      </c>
      <c r="E79">
        <f>+'Resultater 2022'!K80</f>
        <v>12</v>
      </c>
      <c r="F79" s="6" t="str">
        <f>+'Resultater 2022'!L80</f>
        <v>Helsingør</v>
      </c>
      <c r="G79" s="17">
        <f>+'Resultater 2022'!M80</f>
        <v>1142857.142857143</v>
      </c>
      <c r="I79">
        <f>+'Resultater 2022'!K113</f>
        <v>12</v>
      </c>
      <c r="J79" s="6" t="str">
        <f>+'Resultater 2022'!L113</f>
        <v>Lyngby-Taarbæk</v>
      </c>
      <c r="K79" s="7">
        <f>+'Resultater 2022'!M113</f>
        <v>0.27772210610702319</v>
      </c>
      <c r="M79">
        <f>+'Resultater 2022'!K146</f>
        <v>12</v>
      </c>
      <c r="N79" s="6" t="str">
        <f>+'Resultater 2022'!L146</f>
        <v>Hillerød</v>
      </c>
      <c r="O79" s="8">
        <f>+'Resultater 2022'!M146</f>
        <v>409.54805065805812</v>
      </c>
    </row>
    <row r="80" spans="1:15" x14ac:dyDescent="0.25">
      <c r="A80">
        <f>+'Resultater 2022'!K48</f>
        <v>13</v>
      </c>
      <c r="B80" s="6" t="str">
        <f>+'Resultater 2022'!L48</f>
        <v>Ballerup</v>
      </c>
      <c r="C80" s="17">
        <f>+'Resultater 2022'!M48</f>
        <v>1541394.5278022948</v>
      </c>
      <c r="E80">
        <f>+'Resultater 2022'!K81</f>
        <v>13</v>
      </c>
      <c r="F80" s="6" t="str">
        <f>+'Resultater 2022'!L81</f>
        <v>Bornholm</v>
      </c>
      <c r="G80" s="17">
        <f>+'Resultater 2022'!M81</f>
        <v>1160000</v>
      </c>
      <c r="I80">
        <f>+'Resultater 2022'!K114</f>
        <v>13</v>
      </c>
      <c r="J80" s="6" t="str">
        <f>+'Resultater 2022'!L114</f>
        <v>Hillerød</v>
      </c>
      <c r="K80" s="7">
        <f>+'Resultater 2022'!M114</f>
        <v>0.36969207847032531</v>
      </c>
      <c r="M80">
        <f>+'Resultater 2022'!K147</f>
        <v>13</v>
      </c>
      <c r="N80" s="6" t="str">
        <f>+'Resultater 2022'!L147</f>
        <v>Allerød</v>
      </c>
      <c r="O80" s="8">
        <f>+'Resultater 2022'!M147</f>
        <v>422.65426880811498</v>
      </c>
    </row>
    <row r="81" spans="1:15" x14ac:dyDescent="0.25">
      <c r="A81">
        <f>+'Resultater 2022'!K49</f>
        <v>14</v>
      </c>
      <c r="B81" s="6" t="str">
        <f>+'Resultater 2022'!L49</f>
        <v>Tårnby</v>
      </c>
      <c r="C81" s="17">
        <f>+'Resultater 2022'!M49</f>
        <v>1550000</v>
      </c>
      <c r="E81">
        <f>+'Resultater 2022'!K82</f>
        <v>14</v>
      </c>
      <c r="F81" s="6" t="str">
        <f>+'Resultater 2022'!L82</f>
        <v>Frederikssund</v>
      </c>
      <c r="G81" s="17">
        <f>+'Resultater 2022'!M82</f>
        <v>1220000</v>
      </c>
      <c r="I81">
        <f>+'Resultater 2022'!K115</f>
        <v>14</v>
      </c>
      <c r="J81" s="6" t="str">
        <f>+'Resultater 2022'!L115</f>
        <v>Frederiksberg</v>
      </c>
      <c r="K81" s="7">
        <f>+'Resultater 2022'!M115</f>
        <v>0.37644254527484666</v>
      </c>
      <c r="M81">
        <f>+'Resultater 2022'!K148</f>
        <v>14</v>
      </c>
      <c r="N81" s="6" t="str">
        <f>+'Resultater 2022'!L148</f>
        <v>Ishøj</v>
      </c>
      <c r="O81" s="8">
        <f>+'Resultater 2022'!M148</f>
        <v>432.9599340251529</v>
      </c>
    </row>
    <row r="82" spans="1:15" x14ac:dyDescent="0.25">
      <c r="A82">
        <f>+'Resultater 2022'!K50</f>
        <v>15</v>
      </c>
      <c r="B82" s="6" t="str">
        <f>+'Resultater 2022'!L50</f>
        <v>Furesø</v>
      </c>
      <c r="C82" s="17">
        <f>+'Resultater 2022'!M50</f>
        <v>1558823.5294117648</v>
      </c>
      <c r="E82">
        <f>+'Resultater 2022'!K83</f>
        <v>15</v>
      </c>
      <c r="F82" s="6" t="str">
        <f>+'Resultater 2022'!L83</f>
        <v>Rødovre</v>
      </c>
      <c r="G82" s="17">
        <f>+'Resultater 2022'!M83</f>
        <v>1260000</v>
      </c>
      <c r="I82">
        <f>+'Resultater 2022'!K116</f>
        <v>15</v>
      </c>
      <c r="J82" s="6" t="str">
        <f>+'Resultater 2022'!L116</f>
        <v>Ballerup</v>
      </c>
      <c r="K82" s="7">
        <f>+'Resultater 2022'!M116</f>
        <v>0.38786758412926636</v>
      </c>
      <c r="M82">
        <f>+'Resultater 2022'!K149</f>
        <v>15</v>
      </c>
      <c r="N82" s="6" t="str">
        <f>+'Resultater 2022'!L149</f>
        <v>Helsingør</v>
      </c>
      <c r="O82" s="8">
        <f>+'Resultater 2022'!M149</f>
        <v>453.7719795802609</v>
      </c>
    </row>
    <row r="83" spans="1:15" x14ac:dyDescent="0.25">
      <c r="A83">
        <f>+'Resultater 2022'!K51</f>
        <v>16</v>
      </c>
      <c r="B83" s="6" t="str">
        <f>+'Resultater 2022'!L51</f>
        <v>Gladsaxe</v>
      </c>
      <c r="C83" s="17">
        <f>+'Resultater 2022'!M51</f>
        <v>1570175.4385964912</v>
      </c>
      <c r="E83">
        <f>+'Resultater 2022'!K84</f>
        <v>16</v>
      </c>
      <c r="F83" s="6" t="str">
        <f>+'Resultater 2022'!L84</f>
        <v>Ballerup</v>
      </c>
      <c r="G83" s="17">
        <f>+'Resultater 2022'!M84</f>
        <v>1260458.9585172108</v>
      </c>
      <c r="I83">
        <f>+'Resultater 2022'!K117</f>
        <v>16</v>
      </c>
      <c r="J83" s="6" t="str">
        <f>+'Resultater 2022'!L117</f>
        <v>Rødovre</v>
      </c>
      <c r="K83" s="7">
        <f>+'Resultater 2022'!M117</f>
        <v>0.38996997231213198</v>
      </c>
      <c r="M83">
        <f>+'Resultater 2022'!K150</f>
        <v>16</v>
      </c>
      <c r="N83" s="6" t="str">
        <f>+'Resultater 2022'!L150</f>
        <v>Ballerup</v>
      </c>
      <c r="O83" s="8">
        <f>+'Resultater 2022'!M150</f>
        <v>488.89117113416171</v>
      </c>
    </row>
    <row r="84" spans="1:15" x14ac:dyDescent="0.25">
      <c r="A84">
        <f>+'Resultater 2022'!K52</f>
        <v>17</v>
      </c>
      <c r="B84" s="6" t="str">
        <f>+'Resultater 2022'!L52</f>
        <v>Bornholm</v>
      </c>
      <c r="C84" s="17">
        <f>+'Resultater 2022'!M52</f>
        <v>1600000</v>
      </c>
      <c r="E84">
        <f>+'Resultater 2022'!K85</f>
        <v>17</v>
      </c>
      <c r="F84" s="6" t="str">
        <f>+'Resultater 2022'!L85</f>
        <v>Høje-Taastrup</v>
      </c>
      <c r="G84" s="17">
        <f>+'Resultater 2022'!M85</f>
        <v>1284555.5555555555</v>
      </c>
      <c r="I84">
        <f>+'Resultater 2022'!K118</f>
        <v>17</v>
      </c>
      <c r="J84" s="6" t="str">
        <f>+'Resultater 2022'!L118</f>
        <v>Fredensborg</v>
      </c>
      <c r="K84" s="7">
        <f>+'Resultater 2022'!M118</f>
        <v>0.39491004826678366</v>
      </c>
      <c r="M84">
        <f>+'Resultater 2022'!K151</f>
        <v>17</v>
      </c>
      <c r="N84" s="6" t="str">
        <f>+'Resultater 2022'!L151</f>
        <v>Rødovre</v>
      </c>
      <c r="O84" s="8">
        <f>+'Resultater 2022'!M151</f>
        <v>491.36216511328627</v>
      </c>
    </row>
    <row r="85" spans="1:15" x14ac:dyDescent="0.25">
      <c r="A85">
        <f>+'Resultater 2022'!K53</f>
        <v>18</v>
      </c>
      <c r="B85" s="6" t="str">
        <f>+'Resultater 2022'!L53</f>
        <v>Frederiksberg</v>
      </c>
      <c r="C85" s="17">
        <f>+'Resultater 2022'!M53</f>
        <v>1687258.6872586873</v>
      </c>
      <c r="E85">
        <f>+'Resultater 2022'!K86</f>
        <v>18</v>
      </c>
      <c r="F85" s="6" t="str">
        <f>+'Resultater 2022'!L86</f>
        <v>Gladsaxe</v>
      </c>
      <c r="G85" s="17">
        <f>+'Resultater 2022'!M86</f>
        <v>1298245.6140350874</v>
      </c>
      <c r="I85">
        <f>+'Resultater 2022'!K119</f>
        <v>18</v>
      </c>
      <c r="J85" s="6" t="str">
        <f>+'Resultater 2022'!L119</f>
        <v>Helsingør</v>
      </c>
      <c r="K85" s="7">
        <f>+'Resultater 2022'!M119</f>
        <v>0.39705048213272831</v>
      </c>
      <c r="M85">
        <f>+'Resultater 2022'!K152</f>
        <v>18</v>
      </c>
      <c r="N85" s="6" t="str">
        <f>+'Resultater 2022'!L152</f>
        <v>Gribskov</v>
      </c>
      <c r="O85" s="8">
        <f>+'Resultater 2022'!M152</f>
        <v>492.96712073479165</v>
      </c>
    </row>
    <row r="86" spans="1:15" x14ac:dyDescent="0.25">
      <c r="A86">
        <f>+'Resultater 2022'!K54</f>
        <v>19</v>
      </c>
      <c r="B86" s="6" t="str">
        <f>+'Resultater 2022'!L54</f>
        <v>Halsnæs</v>
      </c>
      <c r="C86" s="17">
        <f>+'Resultater 2022'!M54</f>
        <v>1700000</v>
      </c>
      <c r="E86">
        <f>+'Resultater 2022'!K87</f>
        <v>19</v>
      </c>
      <c r="F86" s="6" t="str">
        <f>+'Resultater 2022'!L87</f>
        <v>Hørsholm</v>
      </c>
      <c r="G86" s="17">
        <f>+'Resultater 2022'!M87</f>
        <v>1322716.5384615385</v>
      </c>
      <c r="I86">
        <f>+'Resultater 2022'!K120</f>
        <v>19</v>
      </c>
      <c r="J86" s="6" t="str">
        <f>+'Resultater 2022'!L120</f>
        <v>Rudersdal</v>
      </c>
      <c r="K86" s="7">
        <f>+'Resultater 2022'!M120</f>
        <v>0.41891277521595116</v>
      </c>
      <c r="M86">
        <f>+'Resultater 2022'!K153</f>
        <v>19</v>
      </c>
      <c r="N86" s="6" t="str">
        <f>+'Resultater 2022'!L153</f>
        <v>Frederiksberg</v>
      </c>
      <c r="O86" s="8">
        <f>+'Resultater 2022'!M153</f>
        <v>530.50783407459085</v>
      </c>
    </row>
    <row r="87" spans="1:15" x14ac:dyDescent="0.25">
      <c r="A87" s="24">
        <f>+'Resultater 2022'!K55</f>
        <v>20</v>
      </c>
      <c r="B87" s="25" t="str">
        <f>+'Resultater 2022'!L55</f>
        <v>Brøndby</v>
      </c>
      <c r="C87" s="26">
        <f>+'Resultater 2022'!M55</f>
        <v>1709090.9090909092</v>
      </c>
      <c r="E87" s="24">
        <f>+'Resultater 2022'!K88</f>
        <v>20</v>
      </c>
      <c r="F87" s="25" t="str">
        <f>+'Resultater 2022'!L88</f>
        <v>Halsnæs</v>
      </c>
      <c r="G87" s="26">
        <f>+'Resultater 2022'!M88</f>
        <v>1358333.333333333</v>
      </c>
      <c r="H87" s="32"/>
      <c r="I87" s="24">
        <f>+'Resultater 2022'!K121</f>
        <v>20</v>
      </c>
      <c r="J87" s="25" t="str">
        <f>+'Resultater 2022'!L121</f>
        <v>Hvidovre</v>
      </c>
      <c r="K87" s="27">
        <f>+'Resultater 2022'!M121</f>
        <v>0.45189640664443542</v>
      </c>
      <c r="L87" s="32"/>
      <c r="M87" s="24">
        <f>+'Resultater 2022'!K154</f>
        <v>20</v>
      </c>
      <c r="N87" s="25" t="str">
        <f>+'Resultater 2022'!L154</f>
        <v>Egedal</v>
      </c>
      <c r="O87" s="28">
        <f>+'Resultater 2022'!M154</f>
        <v>579.68334681613305</v>
      </c>
    </row>
    <row r="88" spans="1:15" x14ac:dyDescent="0.25">
      <c r="A88" s="24">
        <f>+'Resultater 2022'!K56</f>
        <v>21</v>
      </c>
      <c r="B88" s="25" t="str">
        <f>+'Resultater 2022'!L56</f>
        <v>Hvidovre</v>
      </c>
      <c r="C88" s="26">
        <f>+'Resultater 2022'!M56</f>
        <v>1731034.4827586208</v>
      </c>
      <c r="E88" s="24">
        <f>+'Resultater 2022'!K89</f>
        <v>21</v>
      </c>
      <c r="F88" s="25" t="str">
        <f>+'Resultater 2022'!L89</f>
        <v>Rudersdal</v>
      </c>
      <c r="G88" s="26">
        <f>+'Resultater 2022'!M89</f>
        <v>1387596.8992248061</v>
      </c>
      <c r="I88" s="24">
        <f>+'Resultater 2022'!K122</f>
        <v>21</v>
      </c>
      <c r="J88" s="25" t="str">
        <f>+'Resultater 2022'!L122</f>
        <v>Vallensbæk</v>
      </c>
      <c r="K88" s="27">
        <f>+'Resultater 2022'!M122</f>
        <v>0.5201289919900135</v>
      </c>
      <c r="M88" s="24">
        <f>+'Resultater 2022'!K155</f>
        <v>21</v>
      </c>
      <c r="N88" s="25" t="str">
        <f>+'Resultater 2022'!L155</f>
        <v>Tårnby</v>
      </c>
      <c r="O88" s="28">
        <f>+'Resultater 2022'!M155</f>
        <v>580.63233247166443</v>
      </c>
    </row>
    <row r="89" spans="1:15" x14ac:dyDescent="0.25">
      <c r="A89" s="24">
        <f>+'Resultater 2022'!K57</f>
        <v>22</v>
      </c>
      <c r="B89" s="25" t="str">
        <f>+'Resultater 2022'!L57</f>
        <v>Rudersdal</v>
      </c>
      <c r="C89" s="26">
        <f>+'Resultater 2022'!M57</f>
        <v>1759689.9224806202</v>
      </c>
      <c r="E89" s="24">
        <f>+'Resultater 2022'!K90</f>
        <v>22</v>
      </c>
      <c r="F89" s="25" t="str">
        <f>+'Resultater 2022'!L90</f>
        <v>Frederiksberg</v>
      </c>
      <c r="G89" s="26">
        <f>+'Resultater 2022'!M90</f>
        <v>1409266.4092664092</v>
      </c>
      <c r="I89" s="24">
        <f>+'Resultater 2022'!K123</f>
        <v>22</v>
      </c>
      <c r="J89" s="25" t="str">
        <f>+'Resultater 2022'!L123</f>
        <v>Ishøj</v>
      </c>
      <c r="K89" s="27">
        <f>+'Resultater 2022'!M123</f>
        <v>0.54979039241289263</v>
      </c>
      <c r="M89" s="24">
        <f>+'Resultater 2022'!K156</f>
        <v>22</v>
      </c>
      <c r="N89" s="25" t="str">
        <f>+'Resultater 2022'!L156</f>
        <v>Rudersdal</v>
      </c>
      <c r="O89" s="28">
        <f>+'Resultater 2022'!M156</f>
        <v>581.28206793531206</v>
      </c>
    </row>
    <row r="90" spans="1:15" x14ac:dyDescent="0.25">
      <c r="A90" s="24">
        <f>+'Resultater 2022'!K58</f>
        <v>23</v>
      </c>
      <c r="B90" s="25" t="str">
        <f>+'Resultater 2022'!L58</f>
        <v>Hørsholm</v>
      </c>
      <c r="C90" s="26">
        <f>+'Resultater 2022'!M58</f>
        <v>1783431.5384615385</v>
      </c>
      <c r="E90" s="24">
        <f>+'Resultater 2022'!K91</f>
        <v>23</v>
      </c>
      <c r="F90" s="25" t="str">
        <f>+'Resultater 2022'!L91</f>
        <v>Brøndby</v>
      </c>
      <c r="G90" s="26">
        <f>+'Resultater 2022'!M91</f>
        <v>1436363.6363636365</v>
      </c>
      <c r="I90" s="24">
        <f>+'Resultater 2022'!K124</f>
        <v>23</v>
      </c>
      <c r="J90" s="25" t="str">
        <f>+'Resultater 2022'!L124</f>
        <v>Egedal</v>
      </c>
      <c r="K90" s="27">
        <f>+'Resultater 2022'!M124</f>
        <v>0.61250433375707847</v>
      </c>
      <c r="M90" s="24">
        <f>+'Resultater 2022'!K157</f>
        <v>23</v>
      </c>
      <c r="N90" s="25" t="str">
        <f>+'Resultater 2022'!L157</f>
        <v>Gentofte</v>
      </c>
      <c r="O90" s="28">
        <f>+'Resultater 2022'!M157</f>
        <v>587.99819807003814</v>
      </c>
    </row>
    <row r="91" spans="1:15" x14ac:dyDescent="0.25">
      <c r="A91" s="24">
        <f>+'Resultater 2022'!K59</f>
        <v>24</v>
      </c>
      <c r="B91" s="25" t="str">
        <f>+'Resultater 2022'!L59</f>
        <v>Fredensborg</v>
      </c>
      <c r="C91" s="26">
        <f>+'Resultater 2022'!M59</f>
        <v>1940580.5555555555</v>
      </c>
      <c r="E91" s="24">
        <f>+'Resultater 2022'!K92</f>
        <v>24</v>
      </c>
      <c r="F91" s="25" t="str">
        <f>+'Resultater 2022'!L92</f>
        <v>Hvidovre</v>
      </c>
      <c r="G91" s="26">
        <f>+'Resultater 2022'!M92</f>
        <v>1462068.9655172417</v>
      </c>
      <c r="I91" s="24">
        <f>+'Resultater 2022'!K125</f>
        <v>24</v>
      </c>
      <c r="J91" s="25" t="str">
        <f>+'Resultater 2022'!L125</f>
        <v>Gribskov</v>
      </c>
      <c r="K91" s="27">
        <f>+'Resultater 2022'!M125</f>
        <v>0.61543240005324573</v>
      </c>
      <c r="M91" s="24">
        <f>+'Resultater 2022'!K158</f>
        <v>24</v>
      </c>
      <c r="N91" s="25" t="str">
        <f>+'Resultater 2022'!L158</f>
        <v>Fredensborg</v>
      </c>
      <c r="O91" s="28">
        <f>+'Resultater 2022'!M158</f>
        <v>608.58951294427379</v>
      </c>
    </row>
    <row r="92" spans="1:15" x14ac:dyDescent="0.25">
      <c r="A92" s="24">
        <f>+'Resultater 2022'!K60</f>
        <v>25</v>
      </c>
      <c r="B92" s="25" t="str">
        <f>+'Resultater 2022'!L60</f>
        <v>København</v>
      </c>
      <c r="C92" s="26">
        <f>+'Resultater 2022'!M60</f>
        <v>2023602.4844720496</v>
      </c>
      <c r="E92" s="24">
        <f>+'Resultater 2022'!K93</f>
        <v>25</v>
      </c>
      <c r="F92" s="25" t="str">
        <f>+'Resultater 2022'!L93</f>
        <v>Fredensborg</v>
      </c>
      <c r="G92" s="26">
        <f>+'Resultater 2022'!M93</f>
        <v>1541083.888888889</v>
      </c>
      <c r="I92" s="24">
        <f>+'Resultater 2022'!K126</f>
        <v>25</v>
      </c>
      <c r="J92" s="25" t="str">
        <f>+'Resultater 2022'!L126</f>
        <v>Gentofte</v>
      </c>
      <c r="K92" s="27">
        <f>+'Resultater 2022'!M126</f>
        <v>0.63541740759181542</v>
      </c>
      <c r="M92" s="24">
        <f>+'Resultater 2022'!K159</f>
        <v>25</v>
      </c>
      <c r="N92" s="25" t="str">
        <f>+'Resultater 2022'!L159</f>
        <v>Hvidovre</v>
      </c>
      <c r="O92" s="28">
        <f>+'Resultater 2022'!M159</f>
        <v>660.70371178358846</v>
      </c>
    </row>
    <row r="93" spans="1:15" x14ac:dyDescent="0.25">
      <c r="A93" s="24">
        <f>+'Resultater 2022'!K61</f>
        <v>26</v>
      </c>
      <c r="B93" s="25" t="str">
        <f>+'Resultater 2022'!L61</f>
        <v>Herlev</v>
      </c>
      <c r="C93" s="26">
        <f>+'Resultater 2022'!M61</f>
        <v>2035714.2857142859</v>
      </c>
      <c r="E93" s="24">
        <f>+'Resultater 2022'!K94</f>
        <v>26</v>
      </c>
      <c r="F93" s="25" t="str">
        <f>+'Resultater 2022'!L94</f>
        <v>København</v>
      </c>
      <c r="G93" s="26">
        <f>+'Resultater 2022'!M94</f>
        <v>1667080.7453416151</v>
      </c>
      <c r="I93" s="24">
        <f>+'Resultater 2022'!K127</f>
        <v>26</v>
      </c>
      <c r="J93" s="25" t="str">
        <f>+'Resultater 2022'!L127</f>
        <v>Tårnby</v>
      </c>
      <c r="K93" s="27">
        <f>+'Resultater 2022'!M127</f>
        <v>0.63630940544839931</v>
      </c>
      <c r="M93" s="24">
        <f>+'Resultater 2022'!K160</f>
        <v>26</v>
      </c>
      <c r="N93" s="25" t="str">
        <f>+'Resultater 2022'!L160</f>
        <v>Furesø</v>
      </c>
      <c r="O93" s="28">
        <f>+'Resultater 2022'!M160</f>
        <v>782.00936643986927</v>
      </c>
    </row>
    <row r="94" spans="1:15" x14ac:dyDescent="0.25">
      <c r="A94" s="24">
        <f>+'Resultater 2022'!K62</f>
        <v>27</v>
      </c>
      <c r="B94" s="25" t="str">
        <f>+'Resultater 2022'!L62</f>
        <v>Vallensbæk</v>
      </c>
      <c r="C94" s="26">
        <f>+'Resultater 2022'!M62</f>
        <v>2117000</v>
      </c>
      <c r="E94" s="24">
        <f>+'Resultater 2022'!K95</f>
        <v>27</v>
      </c>
      <c r="F94" s="25" t="str">
        <f>+'Resultater 2022'!L95</f>
        <v>Vallensbæk</v>
      </c>
      <c r="G94" s="26">
        <f>+'Resultater 2022'!M95</f>
        <v>1866600</v>
      </c>
      <c r="I94" s="24">
        <f>+'Resultater 2022'!K128</f>
        <v>27</v>
      </c>
      <c r="J94" s="25" t="str">
        <f>+'Resultater 2022'!L128</f>
        <v>Halsnæs</v>
      </c>
      <c r="K94" s="27">
        <f>+'Resultater 2022'!M128</f>
        <v>0.69028992176714221</v>
      </c>
      <c r="M94" s="24">
        <f>+'Resultater 2022'!K161</f>
        <v>27</v>
      </c>
      <c r="N94" s="25" t="str">
        <f>+'Resultater 2022'!L161</f>
        <v>Halsnæs</v>
      </c>
      <c r="O94" s="28">
        <f>+'Resultater 2022'!M161</f>
        <v>937.6438104003679</v>
      </c>
    </row>
    <row r="95" spans="1:15" x14ac:dyDescent="0.25">
      <c r="A95" s="24">
        <f>+'Resultater 2022'!K63</f>
        <v>28</v>
      </c>
      <c r="B95" s="25" t="str">
        <f>+'Resultater 2022'!L63</f>
        <v>Allerød</v>
      </c>
      <c r="C95" s="26">
        <f>+'Resultater 2022'!M63</f>
        <v>2533333.3333333335</v>
      </c>
      <c r="E95" s="24">
        <f>+'Resultater 2022'!K96</f>
        <v>28</v>
      </c>
      <c r="F95" s="25" t="str">
        <f>+'Resultater 2022'!L96</f>
        <v>Allerød</v>
      </c>
      <c r="G95" s="26">
        <f>+'Resultater 2022'!M96</f>
        <v>2000000</v>
      </c>
      <c r="I95" s="24">
        <f>+'Resultater 2022'!K129</f>
        <v>28</v>
      </c>
      <c r="J95" s="25" t="str">
        <f>+'Resultater 2022'!L129</f>
        <v>Furesø</v>
      </c>
      <c r="K95" s="27">
        <f>+'Resultater 2022'!M129</f>
        <v>0.75108244234337718</v>
      </c>
      <c r="M95" s="24">
        <f>+'Resultater 2022'!K162</f>
        <v>28</v>
      </c>
      <c r="N95" s="25" t="str">
        <f>+'Resultater 2022'!L162</f>
        <v>Vallensbæk</v>
      </c>
      <c r="O95" s="28">
        <f>+'Resultater 2022'!M162</f>
        <v>970.87277644855919</v>
      </c>
    </row>
    <row r="96" spans="1:15" x14ac:dyDescent="0.25">
      <c r="A96" s="24">
        <f>+'Resultater 2022'!K64</f>
        <v>29</v>
      </c>
      <c r="B96" s="25" t="str">
        <f>IFERROR(+'Resultater 2022'!L64,"")</f>
        <v/>
      </c>
      <c r="C96" s="25" t="str">
        <f>IFERROR(+'Resultater 2022'!M64,"")</f>
        <v/>
      </c>
      <c r="E96" s="24">
        <f>+'Resultater 2022'!K97</f>
        <v>29</v>
      </c>
      <c r="F96" s="25" t="str">
        <f>IFERROR(+'Resultater 2022'!L97,"")</f>
        <v/>
      </c>
      <c r="G96" s="25" t="str">
        <f>IFERROR(+'Resultater 2022'!M97,"")</f>
        <v/>
      </c>
      <c r="I96" s="24">
        <f>+'Resultater 2022'!K130</f>
        <v>29</v>
      </c>
      <c r="J96" s="25" t="str">
        <f>IFERROR(+'Resultater 2022'!L130,"")</f>
        <v/>
      </c>
      <c r="K96" s="25" t="str">
        <f>IFERROR(+'Resultater 2022'!M130,"")</f>
        <v/>
      </c>
      <c r="M96" s="24">
        <f>+'Resultater 2022'!K163</f>
        <v>29</v>
      </c>
      <c r="N96" s="25" t="str">
        <f>IFERROR(+'Resultater 2022'!L163,"")</f>
        <v/>
      </c>
      <c r="O96" s="25" t="str">
        <f>IFERROR(+'Resultater 2022'!M163,"")</f>
        <v/>
      </c>
    </row>
    <row r="97" spans="1:15" x14ac:dyDescent="0.25">
      <c r="A97" s="6"/>
      <c r="B97" t="str">
        <f>+'Resultater 2022'!L65</f>
        <v>Gennemsnit</v>
      </c>
      <c r="C97" s="18">
        <f>+'Resultater 2022'!M65</f>
        <v>1561576.7211857433</v>
      </c>
      <c r="E97" s="6"/>
      <c r="F97" t="str">
        <f>+'Resultater 2022'!L98</f>
        <v>Gennemsnit</v>
      </c>
      <c r="G97" s="11">
        <f>+'Resultater 2022'!M98</f>
        <v>1255893.5301105508</v>
      </c>
      <c r="I97" s="6"/>
      <c r="J97" t="str">
        <f>+'Resultater 2022'!L131</f>
        <v>Gennemsnit</v>
      </c>
      <c r="K97" s="4">
        <f>+'Resultater 2022'!M131</f>
        <v>0.38971522511704176</v>
      </c>
      <c r="M97" s="6"/>
      <c r="N97" t="str">
        <f>+'Resultater 2022'!L164</f>
        <v>Gennemsnit</v>
      </c>
      <c r="O97" s="11">
        <f>+'Resultater 2022'!M164</f>
        <v>479.69649388356731</v>
      </c>
    </row>
    <row r="98" spans="1:15" x14ac:dyDescent="0.25">
      <c r="A98" s="12" t="str">
        <f>+'Resultater 2022'!O34</f>
        <v>Supplerende støtte efter § 85 SEL til en borger, der bor i en almenbolig opført efter almenboligloven. (Socialpædagogisk støtte til borgere i botilbudslignende tilbud)</v>
      </c>
      <c r="B98" s="6"/>
      <c r="C98" s="6"/>
      <c r="D98" s="6"/>
      <c r="E98" s="12"/>
      <c r="F98" s="6"/>
      <c r="G98" s="6"/>
      <c r="I98" s="12"/>
      <c r="J98" s="6"/>
      <c r="K98" s="6"/>
      <c r="M98" s="12"/>
      <c r="N98" s="6"/>
      <c r="O98" s="6"/>
    </row>
    <row r="99" spans="1:15" x14ac:dyDescent="0.25">
      <c r="A99" s="10" t="s">
        <v>46</v>
      </c>
      <c r="B99" s="5"/>
      <c r="C99" s="9"/>
      <c r="D99" s="6"/>
      <c r="E99" s="10" t="s">
        <v>48</v>
      </c>
      <c r="F99" s="5"/>
      <c r="G99" s="9"/>
      <c r="I99" s="10" t="s">
        <v>49</v>
      </c>
      <c r="J99" s="5"/>
      <c r="K99" s="9"/>
      <c r="M99" s="10" t="s">
        <v>50</v>
      </c>
      <c r="N99" s="5"/>
      <c r="O99" s="9"/>
    </row>
    <row r="100" spans="1:15" x14ac:dyDescent="0.25">
      <c r="A100" s="20">
        <f>+'Resultater 2022'!O36</f>
        <v>1</v>
      </c>
      <c r="B100" s="21" t="str">
        <f>+'Resultater 2022'!P36</f>
        <v>Hvidovre</v>
      </c>
      <c r="C100" s="23">
        <f>+'Resultater 2022'!Q36</f>
        <v>385104.4504995459</v>
      </c>
      <c r="D100" s="6"/>
      <c r="E100" s="20">
        <f>+'Resultater 2022'!O69</f>
        <v>1</v>
      </c>
      <c r="F100" s="21" t="str">
        <f>+'Resultater 2022'!P69</f>
        <v>Hvidovre</v>
      </c>
      <c r="G100" s="23">
        <f>+'Resultater 2022'!Q69</f>
        <v>319709.35513169842</v>
      </c>
      <c r="I100" s="33">
        <f>+'Resultater 2022'!O102</f>
        <v>1</v>
      </c>
      <c r="J100" s="34" t="str">
        <f>+'Resultater 2022'!P102</f>
        <v>Frederiksberg</v>
      </c>
      <c r="K100" s="35">
        <f>+'Resultater 2022'!Q102</f>
        <v>1.6060579634312957</v>
      </c>
      <c r="M100" s="33">
        <f>+'Resultater 2022'!O135</f>
        <v>1</v>
      </c>
      <c r="N100" s="34" t="str">
        <f>+'Resultater 2022'!P135</f>
        <v>Frederiksberg</v>
      </c>
      <c r="O100" s="36">
        <f>+'Resultater 2022'!Q135</f>
        <v>735.44373710066566</v>
      </c>
    </row>
    <row r="101" spans="1:15" x14ac:dyDescent="0.25">
      <c r="A101" s="20">
        <f>+'Resultater 2022'!O37</f>
        <v>2</v>
      </c>
      <c r="B101" s="21" t="str">
        <f>+'Resultater 2022'!P37</f>
        <v>Frederiksberg</v>
      </c>
      <c r="C101" s="23">
        <f>+'Resultater 2022'!Q37</f>
        <v>506787.33031674207</v>
      </c>
      <c r="D101" s="6"/>
      <c r="E101" s="20">
        <f>+'Resultater 2022'!O70</f>
        <v>2</v>
      </c>
      <c r="F101" s="21" t="str">
        <f>+'Resultater 2022'!P70</f>
        <v>Frederiksberg</v>
      </c>
      <c r="G101" s="23">
        <f>+'Resultater 2022'!Q70</f>
        <v>457918.55203619908</v>
      </c>
      <c r="I101" s="33">
        <f>+'Resultater 2022'!O103</f>
        <v>2</v>
      </c>
      <c r="J101" s="34" t="str">
        <f>+'Resultater 2022'!P103</f>
        <v>Hørsholm</v>
      </c>
      <c r="K101" s="35">
        <f>+'Resultater 2022'!Q103</f>
        <v>1.7121116043119848</v>
      </c>
      <c r="M101" s="33">
        <f>+'Resultater 2022'!O136</f>
        <v>2</v>
      </c>
      <c r="N101" s="34" t="str">
        <f>+'Resultater 2022'!P136</f>
        <v>Hvidovre</v>
      </c>
      <c r="O101" s="36">
        <f>+'Resultater 2022'!Q136</f>
        <v>1097.0174837161464</v>
      </c>
    </row>
    <row r="102" spans="1:15" x14ac:dyDescent="0.25">
      <c r="A102" s="20">
        <f>+'Resultater 2022'!O38</f>
        <v>3</v>
      </c>
      <c r="B102" s="21" t="str">
        <f>+'Resultater 2022'!P38</f>
        <v>Rødovre</v>
      </c>
      <c r="C102" s="23">
        <f>+'Resultater 2022'!Q38</f>
        <v>594636.01532567048</v>
      </c>
      <c r="E102" s="20">
        <f>+'Resultater 2022'!O71</f>
        <v>3</v>
      </c>
      <c r="F102" s="21" t="str">
        <f>+'Resultater 2022'!P71</f>
        <v>Rødovre</v>
      </c>
      <c r="G102" s="23">
        <f>+'Resultater 2022'!Q71</f>
        <v>547126.43678160908</v>
      </c>
      <c r="I102" s="33">
        <f>+'Resultater 2022'!O104</f>
        <v>3</v>
      </c>
      <c r="J102" s="34" t="str">
        <f>+'Resultater 2022'!P104</f>
        <v>Glostrup</v>
      </c>
      <c r="K102" s="35">
        <f>+'Resultater 2022'!Q104</f>
        <v>1.957874581139301</v>
      </c>
      <c r="M102" s="33">
        <f>+'Resultater 2022'!O137</f>
        <v>3</v>
      </c>
      <c r="N102" s="34" t="str">
        <f>+'Resultater 2022'!P137</f>
        <v>Hillerød</v>
      </c>
      <c r="O102" s="36">
        <f>+'Resultater 2022'!Q137</f>
        <v>1385.1812763844052</v>
      </c>
    </row>
    <row r="103" spans="1:15" x14ac:dyDescent="0.25">
      <c r="A103" s="20">
        <f>+'Resultater 2022'!O39</f>
        <v>4</v>
      </c>
      <c r="B103" s="21" t="str">
        <f>+'Resultater 2022'!P39</f>
        <v>Helsingør</v>
      </c>
      <c r="C103" s="23">
        <f>+'Resultater 2022'!Q39</f>
        <v>598505.43478260876</v>
      </c>
      <c r="E103" s="20">
        <f>+'Resultater 2022'!O72</f>
        <v>4</v>
      </c>
      <c r="F103" s="21" t="str">
        <f>+'Resultater 2022'!P72</f>
        <v>Helsingør</v>
      </c>
      <c r="G103" s="23">
        <f>+'Resultater 2022'!Q72</f>
        <v>550271.73913043481</v>
      </c>
      <c r="I103" s="33">
        <f>+'Resultater 2022'!O105</f>
        <v>4</v>
      </c>
      <c r="J103" s="34" t="str">
        <f>+'Resultater 2022'!P105</f>
        <v>Hillerød</v>
      </c>
      <c r="K103" s="35">
        <f>+'Resultater 2022'!Q105</f>
        <v>1.9664142041221753</v>
      </c>
      <c r="M103" s="33">
        <f>+'Resultater 2022'!O138</f>
        <v>4</v>
      </c>
      <c r="N103" s="34" t="str">
        <f>+'Resultater 2022'!P138</f>
        <v>Rødovre</v>
      </c>
      <c r="O103" s="36">
        <f>+'Resultater 2022'!Q138</f>
        <v>1392.1928011543109</v>
      </c>
    </row>
    <row r="104" spans="1:15" x14ac:dyDescent="0.25">
      <c r="A104" s="20">
        <f>+'Resultater 2022'!O40</f>
        <v>5</v>
      </c>
      <c r="B104" s="21" t="str">
        <f>+'Resultater 2022'!P40</f>
        <v>Høje-Taastrup</v>
      </c>
      <c r="C104" s="23">
        <f>+'Resultater 2022'!Q40</f>
        <v>684989.55286251567</v>
      </c>
      <c r="E104" s="20">
        <f>+'Resultater 2022'!O73</f>
        <v>5</v>
      </c>
      <c r="F104" s="21" t="str">
        <f>+'Resultater 2022'!P73</f>
        <v>Høje-Taastrup</v>
      </c>
      <c r="G104" s="23">
        <f>+'Resultater 2022'!Q73</f>
        <v>624755.53698286682</v>
      </c>
      <c r="I104" s="33">
        <f>+'Resultater 2022'!O106</f>
        <v>5</v>
      </c>
      <c r="J104" s="34" t="str">
        <f>+'Resultater 2022'!P106</f>
        <v>Tårnby</v>
      </c>
      <c r="K104" s="35">
        <f>+'Resultater 2022'!Q106</f>
        <v>1.9884668920262478</v>
      </c>
      <c r="M104" s="33">
        <f>+'Resultater 2022'!O139</f>
        <v>5</v>
      </c>
      <c r="N104" s="34" t="str">
        <f>+'Resultater 2022'!P139</f>
        <v>Hørsholm</v>
      </c>
      <c r="O104" s="36">
        <f>+'Resultater 2022'!Q139</f>
        <v>1439.9942136968928</v>
      </c>
    </row>
    <row r="105" spans="1:15" x14ac:dyDescent="0.25">
      <c r="A105" s="20">
        <f>+'Resultater 2022'!O41</f>
        <v>6</v>
      </c>
      <c r="B105" s="21" t="str">
        <f>+'Resultater 2022'!P41</f>
        <v>København</v>
      </c>
      <c r="C105" s="23">
        <f>+'Resultater 2022'!Q41</f>
        <v>720273.67096571252</v>
      </c>
      <c r="E105" s="20">
        <f>+'Resultater 2022'!O74</f>
        <v>6</v>
      </c>
      <c r="F105" s="21" t="str">
        <f>+'Resultater 2022'!P74</f>
        <v>Brøndby</v>
      </c>
      <c r="G105" s="23">
        <f>+'Resultater 2022'!Q74</f>
        <v>655737.70491803286</v>
      </c>
      <c r="I105" s="33">
        <f>+'Resultater 2022'!O107</f>
        <v>6</v>
      </c>
      <c r="J105" s="34" t="str">
        <f>+'Resultater 2022'!P107</f>
        <v>Ishøj</v>
      </c>
      <c r="K105" s="35">
        <f>+'Resultater 2022'!Q107</f>
        <v>2.047969211738025</v>
      </c>
      <c r="M105" s="33">
        <f>+'Resultater 2022'!O140</f>
        <v>6</v>
      </c>
      <c r="N105" s="34" t="str">
        <f>+'Resultater 2022'!P140</f>
        <v>Brøndby</v>
      </c>
      <c r="O105" s="36">
        <f>+'Resultater 2022'!Q140</f>
        <v>1446.6546112115732</v>
      </c>
    </row>
    <row r="106" spans="1:15" x14ac:dyDescent="0.25">
      <c r="A106" s="20">
        <f>+'Resultater 2022'!O42</f>
        <v>7</v>
      </c>
      <c r="B106" s="21" t="str">
        <f>+'Resultater 2022'!P42</f>
        <v>Rudersdal</v>
      </c>
      <c r="C106" s="23">
        <f>+'Resultater 2022'!Q42</f>
        <v>729277.56653992401</v>
      </c>
      <c r="E106" s="20">
        <f>+'Resultater 2022'!O75</f>
        <v>7</v>
      </c>
      <c r="F106" s="21" t="str">
        <f>+'Resultater 2022'!P75</f>
        <v>Halsnæs</v>
      </c>
      <c r="G106" s="23">
        <f>+'Resultater 2022'!Q75</f>
        <v>657706.09318996419</v>
      </c>
      <c r="I106" s="33">
        <f>+'Resultater 2022'!O108</f>
        <v>7</v>
      </c>
      <c r="J106" s="34" t="str">
        <f>+'Resultater 2022'!P108</f>
        <v>Vallensbæk</v>
      </c>
      <c r="K106" s="35">
        <f>+'Resultater 2022'!Q108</f>
        <v>2.080515967960054</v>
      </c>
      <c r="M106" s="33">
        <f>+'Resultater 2022'!O141</f>
        <v>7</v>
      </c>
      <c r="N106" s="34" t="str">
        <f>+'Resultater 2022'!P141</f>
        <v>Ishøj</v>
      </c>
      <c r="O106" s="36">
        <f>+'Resultater 2022'!Q141</f>
        <v>1518.7959590406158</v>
      </c>
    </row>
    <row r="107" spans="1:15" x14ac:dyDescent="0.25">
      <c r="A107" s="20">
        <f>+'Resultater 2022'!O43</f>
        <v>8</v>
      </c>
      <c r="B107" s="21" t="str">
        <f>+'Resultater 2022'!P43</f>
        <v>Brøndby</v>
      </c>
      <c r="C107" s="23">
        <f>+'Resultater 2022'!Q43</f>
        <v>756147.5409836066</v>
      </c>
      <c r="E107" s="20">
        <f>+'Resultater 2022'!O76</f>
        <v>8</v>
      </c>
      <c r="F107" s="21" t="str">
        <f>+'Resultater 2022'!P76</f>
        <v>Rudersdal</v>
      </c>
      <c r="G107" s="23">
        <f>+'Resultater 2022'!Q76</f>
        <v>662357.4144486693</v>
      </c>
      <c r="I107" s="33">
        <f>+'Resultater 2022'!O109</f>
        <v>8</v>
      </c>
      <c r="J107" s="34" t="str">
        <f>+'Resultater 2022'!P109</f>
        <v>Brøndby</v>
      </c>
      <c r="K107" s="35">
        <f>+'Resultater 2022'!Q109</f>
        <v>2.206148282097649</v>
      </c>
      <c r="M107" s="33">
        <f>+'Resultater 2022'!O142</f>
        <v>8</v>
      </c>
      <c r="N107" s="34" t="str">
        <f>+'Resultater 2022'!P142</f>
        <v>Tårnby</v>
      </c>
      <c r="O107" s="36">
        <f>+'Resultater 2022'!Q142</f>
        <v>1539.0733744283157</v>
      </c>
    </row>
    <row r="108" spans="1:15" x14ac:dyDescent="0.25">
      <c r="A108" s="20">
        <f>+'Resultater 2022'!O44</f>
        <v>9</v>
      </c>
      <c r="B108" s="21" t="str">
        <f>+'Resultater 2022'!P44</f>
        <v>Halsnæs</v>
      </c>
      <c r="C108" s="23">
        <f>+'Resultater 2022'!Q44</f>
        <v>756272.40143369185</v>
      </c>
      <c r="E108" s="20">
        <f>+'Resultater 2022'!O77</f>
        <v>9</v>
      </c>
      <c r="F108" s="21" t="str">
        <f>+'Resultater 2022'!P77</f>
        <v>Dragør</v>
      </c>
      <c r="G108" s="23">
        <f>+'Resultater 2022'!Q77</f>
        <v>681445.41832669324</v>
      </c>
      <c r="I108" s="33">
        <f>+'Resultater 2022'!O110</f>
        <v>9</v>
      </c>
      <c r="J108" s="34" t="str">
        <f>+'Resultater 2022'!P110</f>
        <v>Dragør</v>
      </c>
      <c r="K108" s="35">
        <f>+'Resultater 2022'!Q110</f>
        <v>2.3161086211442132</v>
      </c>
      <c r="M108" s="33">
        <f>+'Resultater 2022'!O143</f>
        <v>9</v>
      </c>
      <c r="N108" s="34" t="str">
        <f>+'Resultater 2022'!P143</f>
        <v>Glostrup</v>
      </c>
      <c r="O108" s="36">
        <f>+'Resultater 2022'!Q143</f>
        <v>1573.2016002188334</v>
      </c>
    </row>
    <row r="109" spans="1:15" x14ac:dyDescent="0.25">
      <c r="A109" s="37">
        <f>+'Resultater 2022'!O45</f>
        <v>10</v>
      </c>
      <c r="B109" s="38" t="str">
        <f>+'Resultater 2022'!P45</f>
        <v>Dragør</v>
      </c>
      <c r="C109" s="39">
        <f>+'Resultater 2022'!Q45</f>
        <v>760014.74103585654</v>
      </c>
      <c r="E109" s="37">
        <f>+'Resultater 2022'!O78</f>
        <v>10</v>
      </c>
      <c r="F109" s="38" t="str">
        <f>+'Resultater 2022'!P78</f>
        <v>Gribskov</v>
      </c>
      <c r="G109" s="39">
        <f>+'Resultater 2022'!Q78</f>
        <v>700197.23865877709</v>
      </c>
      <c r="I109" s="37">
        <f>+'Resultater 2022'!O111</f>
        <v>10</v>
      </c>
      <c r="J109" s="38" t="str">
        <f>+'Resultater 2022'!P111</f>
        <v>Rødovre</v>
      </c>
      <c r="K109" s="40">
        <f>+'Resultater 2022'!Q111</f>
        <v>2.5445540693366611</v>
      </c>
      <c r="M109" s="37">
        <f>+'Resultater 2022'!O144</f>
        <v>10</v>
      </c>
      <c r="N109" s="38" t="str">
        <f>+'Resultater 2022'!P144</f>
        <v>Dragør</v>
      </c>
      <c r="O109" s="41">
        <f>+'Resultater 2022'!Q144</f>
        <v>1578.3016082256788</v>
      </c>
    </row>
    <row r="110" spans="1:15" x14ac:dyDescent="0.25">
      <c r="A110">
        <f>+'Resultater 2022'!O46</f>
        <v>11</v>
      </c>
      <c r="B110" s="6" t="str">
        <f>+'Resultater 2022'!P46</f>
        <v>Hillerød</v>
      </c>
      <c r="C110" s="17">
        <f>+'Resultater 2022'!Q46</f>
        <v>781910.02367797948</v>
      </c>
      <c r="E110">
        <f>+'Resultater 2022'!O79</f>
        <v>11</v>
      </c>
      <c r="F110" s="6" t="str">
        <f>+'Resultater 2022'!P79</f>
        <v>Hillerød</v>
      </c>
      <c r="G110" s="17">
        <f>+'Resultater 2022'!Q79</f>
        <v>704419.88950276247</v>
      </c>
      <c r="I110">
        <f>+'Resultater 2022'!O112</f>
        <v>11</v>
      </c>
      <c r="J110" s="6" t="str">
        <f>+'Resultater 2022'!P112</f>
        <v>Frederikssund</v>
      </c>
      <c r="K110" s="7">
        <f>+'Resultater 2022'!Q112</f>
        <v>2.5462517789145735</v>
      </c>
      <c r="M110">
        <f>+'Resultater 2022'!O145</f>
        <v>11</v>
      </c>
      <c r="N110" s="6" t="str">
        <f>+'Resultater 2022'!P145</f>
        <v>Vallensbæk</v>
      </c>
      <c r="O110" s="8">
        <f>+'Resultater 2022'!Q145</f>
        <v>1605.118069281182</v>
      </c>
    </row>
    <row r="111" spans="1:15" x14ac:dyDescent="0.25">
      <c r="A111">
        <f>+'Resultater 2022'!O47</f>
        <v>12</v>
      </c>
      <c r="B111" s="6" t="str">
        <f>+'Resultater 2022'!P47</f>
        <v>Allerød</v>
      </c>
      <c r="C111" s="17">
        <f>+'Resultater 2022'!Q47</f>
        <v>782000</v>
      </c>
      <c r="E111">
        <f>+'Resultater 2022'!O80</f>
        <v>12</v>
      </c>
      <c r="F111" s="6" t="str">
        <f>+'Resultater 2022'!P80</f>
        <v>Allerød</v>
      </c>
      <c r="G111" s="17">
        <f>+'Resultater 2022'!Q80</f>
        <v>710000</v>
      </c>
      <c r="I111">
        <f>+'Resultater 2022'!O113</f>
        <v>12</v>
      </c>
      <c r="J111" s="6" t="str">
        <f>+'Resultater 2022'!P113</f>
        <v>København</v>
      </c>
      <c r="K111" s="7">
        <f>+'Resultater 2022'!Q113</f>
        <v>2.6884573506559404</v>
      </c>
      <c r="M111">
        <f>+'Resultater 2022'!O146</f>
        <v>12</v>
      </c>
      <c r="N111" s="6" t="str">
        <f>+'Resultater 2022'!P146</f>
        <v>Frederikssund</v>
      </c>
      <c r="O111" s="8">
        <f>+'Resultater 2022'!Q146</f>
        <v>1833.916689103427</v>
      </c>
    </row>
    <row r="112" spans="1:15" x14ac:dyDescent="0.25">
      <c r="A112">
        <f>+'Resultater 2022'!O48</f>
        <v>13</v>
      </c>
      <c r="B112" s="6" t="str">
        <f>+'Resultater 2022'!P48</f>
        <v>Gribskov</v>
      </c>
      <c r="C112" s="17">
        <f>+'Resultater 2022'!Q48</f>
        <v>789875.08218277455</v>
      </c>
      <c r="E112">
        <f>+'Resultater 2022'!O81</f>
        <v>13</v>
      </c>
      <c r="F112" s="6" t="str">
        <f>+'Resultater 2022'!P81</f>
        <v>Frederikssund</v>
      </c>
      <c r="G112" s="17">
        <f>+'Resultater 2022'!Q81</f>
        <v>720241.69184290024</v>
      </c>
      <c r="I112">
        <f>+'Resultater 2022'!O114</f>
        <v>13</v>
      </c>
      <c r="J112" s="6" t="str">
        <f>+'Resultater 2022'!P114</f>
        <v>Gladsaxe</v>
      </c>
      <c r="K112" s="7">
        <f>+'Resultater 2022'!Q114</f>
        <v>2.7326143898813036</v>
      </c>
      <c r="M112">
        <f>+'Resultater 2022'!O147</f>
        <v>13</v>
      </c>
      <c r="N112" s="6" t="str">
        <f>+'Resultater 2022'!P147</f>
        <v>København</v>
      </c>
      <c r="O112" s="8">
        <f>+'Resultater 2022'!Q147</f>
        <v>1936.425045191708</v>
      </c>
    </row>
    <row r="113" spans="1:15" x14ac:dyDescent="0.25">
      <c r="A113">
        <f>+'Resultater 2022'!O49</f>
        <v>14</v>
      </c>
      <c r="B113" s="6" t="str">
        <f>+'Resultater 2022'!P49</f>
        <v>Ishøj</v>
      </c>
      <c r="C113" s="17">
        <f>+'Resultater 2022'!Q49</f>
        <v>791946.30872483214</v>
      </c>
      <c r="E113">
        <f>+'Resultater 2022'!O82</f>
        <v>14</v>
      </c>
      <c r="F113" s="6" t="str">
        <f>+'Resultater 2022'!P82</f>
        <v>København</v>
      </c>
      <c r="G113" s="17">
        <f>+'Resultater 2022'!Q82</f>
        <v>720273.67096571252</v>
      </c>
      <c r="I113">
        <f>+'Resultater 2022'!O115</f>
        <v>14</v>
      </c>
      <c r="J113" s="6" t="str">
        <f>+'Resultater 2022'!P115</f>
        <v>Furesø</v>
      </c>
      <c r="K113" s="7">
        <f>+'Resultater 2022'!Q115</f>
        <v>2.8364407528496951</v>
      </c>
      <c r="M113">
        <f>+'Resultater 2022'!O148</f>
        <v>14</v>
      </c>
      <c r="N113" s="6" t="str">
        <f>+'Resultater 2022'!P148</f>
        <v>Gladsaxe</v>
      </c>
      <c r="O113" s="8">
        <f>+'Resultater 2022'!Q148</f>
        <v>1991.6464119687562</v>
      </c>
    </row>
    <row r="114" spans="1:15" x14ac:dyDescent="0.25">
      <c r="A114">
        <f>+'Resultater 2022'!O50</f>
        <v>15</v>
      </c>
      <c r="B114" s="6" t="str">
        <f>+'Resultater 2022'!P50</f>
        <v>Gentofte</v>
      </c>
      <c r="C114" s="17">
        <f>+'Resultater 2022'!Q50</f>
        <v>794850.49833887035</v>
      </c>
      <c r="E114">
        <f>+'Resultater 2022'!O83</f>
        <v>15</v>
      </c>
      <c r="F114" s="6" t="str">
        <f>+'Resultater 2022'!P83</f>
        <v>Fredensborg</v>
      </c>
      <c r="G114" s="17">
        <f>+'Resultater 2022'!Q83</f>
        <v>720458.75046475441</v>
      </c>
      <c r="I114">
        <f>+'Resultater 2022'!O116</f>
        <v>15</v>
      </c>
      <c r="J114" s="6" t="str">
        <f>+'Resultater 2022'!P116</f>
        <v>Gentofte</v>
      </c>
      <c r="K114" s="7">
        <f>+'Resultater 2022'!Q116</f>
        <v>2.8546364132109918</v>
      </c>
      <c r="M114">
        <f>+'Resultater 2022'!O149</f>
        <v>15</v>
      </c>
      <c r="N114" s="6" t="str">
        <f>+'Resultater 2022'!P149</f>
        <v>Furesø</v>
      </c>
      <c r="O114" s="8">
        <f>+'Resultater 2022'!Q149</f>
        <v>2085.3583105063176</v>
      </c>
    </row>
    <row r="115" spans="1:15" x14ac:dyDescent="0.25">
      <c r="A115">
        <f>+'Resultater 2022'!O51</f>
        <v>16</v>
      </c>
      <c r="B115" s="6" t="str">
        <f>+'Resultater 2022'!P51</f>
        <v>Gladsaxe</v>
      </c>
      <c r="C115" s="17">
        <f>+'Resultater 2022'!Q51</f>
        <v>805699.48186528496</v>
      </c>
      <c r="E115">
        <f>+'Resultater 2022'!O84</f>
        <v>16</v>
      </c>
      <c r="F115" s="6" t="str">
        <f>+'Resultater 2022'!P84</f>
        <v>Gladsaxe</v>
      </c>
      <c r="G115" s="17">
        <f>+'Resultater 2022'!Q84</f>
        <v>728842.83246977534</v>
      </c>
      <c r="I115">
        <f>+'Resultater 2022'!O117</f>
        <v>16</v>
      </c>
      <c r="J115" s="6" t="str">
        <f>+'Resultater 2022'!P117</f>
        <v>Albertslund</v>
      </c>
      <c r="K115" s="7">
        <f>+'Resultater 2022'!Q117</f>
        <v>2.8664731494920175</v>
      </c>
      <c r="M115">
        <f>+'Resultater 2022'!O150</f>
        <v>16</v>
      </c>
      <c r="N115" s="6" t="str">
        <f>+'Resultater 2022'!P150</f>
        <v>Halsnæs</v>
      </c>
      <c r="O115" s="8">
        <f>+'Resultater 2022'!Q150</f>
        <v>2111.13667740451</v>
      </c>
    </row>
    <row r="116" spans="1:15" x14ac:dyDescent="0.25">
      <c r="A116">
        <f>+'Resultater 2022'!O52</f>
        <v>17</v>
      </c>
      <c r="B116" s="6" t="str">
        <f>+'Resultater 2022'!P52</f>
        <v>Frederikssund</v>
      </c>
      <c r="C116" s="17">
        <f>+'Resultater 2022'!Q52</f>
        <v>820543.80664652563</v>
      </c>
      <c r="E116">
        <f>+'Resultater 2022'!O85</f>
        <v>17</v>
      </c>
      <c r="F116" s="6" t="str">
        <f>+'Resultater 2022'!P85</f>
        <v>Furesø</v>
      </c>
      <c r="G116" s="17">
        <f>+'Resultater 2022'!Q85</f>
        <v>735202.4922118379</v>
      </c>
      <c r="I116">
        <f>+'Resultater 2022'!O118</f>
        <v>17</v>
      </c>
      <c r="J116" s="6" t="str">
        <f>+'Resultater 2022'!P118</f>
        <v>Lyngby-Taarbæk</v>
      </c>
      <c r="K116" s="7">
        <f>+'Resultater 2022'!Q118</f>
        <v>2.8688407249405903</v>
      </c>
      <c r="M116">
        <f>+'Resultater 2022'!O151</f>
        <v>17</v>
      </c>
      <c r="N116" s="6" t="str">
        <f>+'Resultater 2022'!P151</f>
        <v>Gentofte</v>
      </c>
      <c r="O116" s="8">
        <f>+'Resultater 2022'!Q151</f>
        <v>2112.5257841951779</v>
      </c>
    </row>
    <row r="117" spans="1:15" x14ac:dyDescent="0.25">
      <c r="A117">
        <f>+'Resultater 2022'!O53</f>
        <v>18</v>
      </c>
      <c r="B117" s="6" t="str">
        <f>+'Resultater 2022'!P53</f>
        <v>Fredensborg</v>
      </c>
      <c r="C117" s="17">
        <f>+'Resultater 2022'!Q53</f>
        <v>829824.60513088864</v>
      </c>
      <c r="E117">
        <f>+'Resultater 2022'!O86</f>
        <v>18</v>
      </c>
      <c r="F117" s="6" t="str">
        <f>+'Resultater 2022'!P86</f>
        <v>Gentofte</v>
      </c>
      <c r="G117" s="17">
        <f>+'Resultater 2022'!Q86</f>
        <v>740033.2225913622</v>
      </c>
      <c r="I117">
        <f>+'Resultater 2022'!O119</f>
        <v>18</v>
      </c>
      <c r="J117" s="6" t="str">
        <f>+'Resultater 2022'!P119</f>
        <v>Fredensborg</v>
      </c>
      <c r="K117" s="7">
        <f>+'Resultater 2022'!Q119</f>
        <v>3.1864414216761738</v>
      </c>
      <c r="M117">
        <f>+'Resultater 2022'!O152</f>
        <v>18</v>
      </c>
      <c r="N117" s="6" t="str">
        <f>+'Resultater 2022'!P152</f>
        <v>Høje-Taastrup</v>
      </c>
      <c r="O117" s="8">
        <f>+'Resultater 2022'!Q152</f>
        <v>2220.0706839713703</v>
      </c>
    </row>
    <row r="118" spans="1:15" x14ac:dyDescent="0.25">
      <c r="A118">
        <f>+'Resultater 2022'!O54</f>
        <v>19</v>
      </c>
      <c r="B118" s="6" t="str">
        <f>+'Resultater 2022'!P54</f>
        <v>Tårnby</v>
      </c>
      <c r="C118" s="17">
        <f>+'Resultater 2022'!Q54</f>
        <v>830000</v>
      </c>
      <c r="E118">
        <f>+'Resultater 2022'!O87</f>
        <v>19</v>
      </c>
      <c r="F118" s="6" t="str">
        <f>+'Resultater 2022'!P87</f>
        <v>Ishøj</v>
      </c>
      <c r="G118" s="17">
        <f>+'Resultater 2022'!Q87</f>
        <v>741610.7382550335</v>
      </c>
      <c r="I118">
        <f>+'Resultater 2022'!O120</f>
        <v>19</v>
      </c>
      <c r="J118" s="6" t="str">
        <f>+'Resultater 2022'!P120</f>
        <v>Halsnæs</v>
      </c>
      <c r="K118" s="7">
        <f>+'Resultater 2022'!Q120</f>
        <v>3.2098481362172113</v>
      </c>
      <c r="M118">
        <f>+'Resultater 2022'!O153</f>
        <v>19</v>
      </c>
      <c r="N118" s="6" t="str">
        <f>+'Resultater 2022'!P153</f>
        <v>Lyngby-Taarbæk</v>
      </c>
      <c r="O118" s="8">
        <f>+'Resultater 2022'!Q153</f>
        <v>2238.955535831878</v>
      </c>
    </row>
    <row r="119" spans="1:15" x14ac:dyDescent="0.25">
      <c r="A119" s="24">
        <f>+'Resultater 2022'!O55</f>
        <v>20</v>
      </c>
      <c r="B119" s="25" t="str">
        <f>+'Resultater 2022'!P55</f>
        <v>Furesø</v>
      </c>
      <c r="C119" s="26">
        <f>+'Resultater 2022'!Q55</f>
        <v>855140.18691588787</v>
      </c>
      <c r="E119" s="24">
        <v>20</v>
      </c>
      <c r="F119" s="25" t="str">
        <f>+'Resultater 2022'!P88</f>
        <v>Vallensbæk</v>
      </c>
      <c r="G119" s="26">
        <f>+'Resultater 2022'!Q88</f>
        <v>771500.00000000012</v>
      </c>
      <c r="H119" s="32"/>
      <c r="I119" s="24">
        <v>20</v>
      </c>
      <c r="J119" s="25" t="str">
        <f>+'Resultater 2022'!P121</f>
        <v>Egedal</v>
      </c>
      <c r="K119" s="27">
        <f>+'Resultater 2022'!Q121</f>
        <v>3.3475865788358568</v>
      </c>
      <c r="L119" s="32"/>
      <c r="M119" s="24">
        <v>20</v>
      </c>
      <c r="N119" s="25" t="str">
        <f>+'Resultater 2022'!P154</f>
        <v>Albertslund</v>
      </c>
      <c r="O119" s="28">
        <f>+'Resultater 2022'!Q154</f>
        <v>2267.0537010159651</v>
      </c>
    </row>
    <row r="120" spans="1:15" x14ac:dyDescent="0.25">
      <c r="A120" s="24">
        <f>+'Resultater 2022'!O56</f>
        <v>21</v>
      </c>
      <c r="B120" s="25" t="str">
        <f>+'Resultater 2022'!P56</f>
        <v>Vallensbæk</v>
      </c>
      <c r="C120" s="26">
        <f>+'Resultater 2022'!Q56</f>
        <v>863550</v>
      </c>
      <c r="E120" s="24">
        <v>21</v>
      </c>
      <c r="F120" s="25" t="str">
        <f>+'Resultater 2022'!P89</f>
        <v>Tårnby</v>
      </c>
      <c r="G120" s="26">
        <f>+'Resultater 2022'!Q89</f>
        <v>774000</v>
      </c>
      <c r="I120" s="24">
        <v>21</v>
      </c>
      <c r="J120" s="25" t="str">
        <f>+'Resultater 2022'!P122</f>
        <v>Gribskov</v>
      </c>
      <c r="K120" s="27">
        <f>+'Resultater 2022'!Q122</f>
        <v>3.3744509029595777</v>
      </c>
      <c r="M120" s="24">
        <v>21</v>
      </c>
      <c r="N120" s="25" t="str">
        <f>+'Resultater 2022'!P155</f>
        <v>Fredensborg</v>
      </c>
      <c r="O120" s="28">
        <f>+'Resultater 2022'!Q155</f>
        <v>2295.6996050899515</v>
      </c>
    </row>
    <row r="121" spans="1:15" x14ac:dyDescent="0.25">
      <c r="A121" s="24">
        <f>+'Resultater 2022'!O57</f>
        <v>22</v>
      </c>
      <c r="B121" s="25" t="str">
        <f>+'Resultater 2022'!P57</f>
        <v>Bornholm</v>
      </c>
      <c r="C121" s="26">
        <f>+'Resultater 2022'!Q57</f>
        <v>880193.90581717447</v>
      </c>
      <c r="E121" s="24">
        <v>22</v>
      </c>
      <c r="F121" s="25" t="str">
        <f>+'Resultater 2022'!P90</f>
        <v>Lyngby-Taarbæk</v>
      </c>
      <c r="G121" s="26">
        <f>+'Resultater 2022'!Q90</f>
        <v>780439.12175648706</v>
      </c>
      <c r="I121" s="24">
        <v>22</v>
      </c>
      <c r="J121" s="25" t="str">
        <f>+'Resultater 2022'!P123</f>
        <v>Hvidovre</v>
      </c>
      <c r="K121" s="27">
        <f>+'Resultater 2022'!Q123</f>
        <v>3.4312961635553338</v>
      </c>
      <c r="M121" s="24">
        <v>22</v>
      </c>
      <c r="N121" s="25" t="str">
        <f>+'Resultater 2022'!P156</f>
        <v>Helsingør</v>
      </c>
      <c r="O121" s="28">
        <f>+'Resultater 2022'!Q156</f>
        <v>2297.2206466250709</v>
      </c>
    </row>
    <row r="122" spans="1:15" x14ac:dyDescent="0.25">
      <c r="A122" s="24">
        <f>+'Resultater 2022'!O58</f>
        <v>23</v>
      </c>
      <c r="B122" s="25" t="str">
        <f>+'Resultater 2022'!P58</f>
        <v>Ballerup</v>
      </c>
      <c r="C122" s="26">
        <f>+'Resultater 2022'!Q58</f>
        <v>909422.20704958611</v>
      </c>
      <c r="E122" s="24">
        <v>23</v>
      </c>
      <c r="F122" s="25" t="str">
        <f>+'Resultater 2022'!P91</f>
        <v>Ballerup</v>
      </c>
      <c r="G122" s="26">
        <f>+'Resultater 2022'!Q91</f>
        <v>786592.1310915763</v>
      </c>
      <c r="I122" s="24">
        <v>23</v>
      </c>
      <c r="J122" s="25" t="str">
        <f>+'Resultater 2022'!P124</f>
        <v>Allerød</v>
      </c>
      <c r="K122" s="27">
        <f>+'Resultater 2022'!Q124</f>
        <v>3.5221189067342915</v>
      </c>
      <c r="M122" s="24">
        <v>23</v>
      </c>
      <c r="N122" s="25" t="str">
        <f>+'Resultater 2022'!P157</f>
        <v>Gribskov</v>
      </c>
      <c r="O122" s="28">
        <f>+'Resultater 2022'!Q157</f>
        <v>2362.7812042419132</v>
      </c>
    </row>
    <row r="123" spans="1:15" x14ac:dyDescent="0.25">
      <c r="A123" s="24">
        <f>+'Resultater 2022'!O59</f>
        <v>24</v>
      </c>
      <c r="B123" s="25" t="str">
        <f>+'Resultater 2022'!P59</f>
        <v>Glostrup</v>
      </c>
      <c r="C123" s="26">
        <f>+'Resultater 2022'!Q59</f>
        <v>911803.24834090122</v>
      </c>
      <c r="E123" s="24">
        <v>24</v>
      </c>
      <c r="F123" s="25" t="str">
        <f>+'Resultater 2022'!P92</f>
        <v>Albertslund</v>
      </c>
      <c r="G123" s="26">
        <f>+'Resultater 2022'!Q92</f>
        <v>790886.07594936714</v>
      </c>
      <c r="I123" s="24">
        <v>24</v>
      </c>
      <c r="J123" s="25" t="str">
        <f>+'Resultater 2022'!P125</f>
        <v>Høje-Taastrup</v>
      </c>
      <c r="K123" s="27">
        <f>+'Resultater 2022'!Q125</f>
        <v>3.5535030144634847</v>
      </c>
      <c r="M123" s="24">
        <v>24</v>
      </c>
      <c r="N123" s="25" t="str">
        <f>+'Resultater 2022'!P158</f>
        <v>Allerød</v>
      </c>
      <c r="O123" s="28">
        <f>+'Resultater 2022'!Q158</f>
        <v>2500.704423781347</v>
      </c>
    </row>
    <row r="124" spans="1:15" x14ac:dyDescent="0.25">
      <c r="A124" s="24">
        <f>+'Resultater 2022'!O60</f>
        <v>25</v>
      </c>
      <c r="B124" s="25" t="str">
        <f>+'Resultater 2022'!P60</f>
        <v>Albertslund</v>
      </c>
      <c r="C124" s="26">
        <f>+'Resultater 2022'!Q60</f>
        <v>914662.44725738396</v>
      </c>
      <c r="E124" s="24">
        <v>25</v>
      </c>
      <c r="F124" s="25" t="str">
        <f>+'Resultater 2022'!P93</f>
        <v>Bornholm</v>
      </c>
      <c r="G124" s="26">
        <f>+'Resultater 2022'!Q93</f>
        <v>798476.45429362881</v>
      </c>
      <c r="I124" s="24">
        <v>25</v>
      </c>
      <c r="J124" s="25" t="str">
        <f>+'Resultater 2022'!P126</f>
        <v>Ballerup</v>
      </c>
      <c r="K124" s="27">
        <f>+'Resultater 2022'!Q126</f>
        <v>4.0111601793844782</v>
      </c>
      <c r="M124" s="24">
        <v>25</v>
      </c>
      <c r="N124" s="25" t="str">
        <f>+'Resultater 2022'!P159</f>
        <v>Rudersdal</v>
      </c>
      <c r="O124" s="28">
        <f>+'Resultater 2022'!Q159</f>
        <v>2828.4730791712677</v>
      </c>
    </row>
    <row r="125" spans="1:15" x14ac:dyDescent="0.25">
      <c r="A125" s="24">
        <f>+'Resultater 2022'!O61</f>
        <v>26</v>
      </c>
      <c r="B125" s="25" t="str">
        <f>+'Resultater 2022'!P61</f>
        <v>Lyngby-Taarbæk</v>
      </c>
      <c r="C125" s="26">
        <f>+'Resultater 2022'!Q61</f>
        <v>915169.66067864269</v>
      </c>
      <c r="E125" s="24">
        <v>26</v>
      </c>
      <c r="F125" s="25" t="str">
        <f>+'Resultater 2022'!P94</f>
        <v>Glostrup</v>
      </c>
      <c r="G125" s="26">
        <f>+'Resultater 2022'!Q94</f>
        <v>803525.21830247995</v>
      </c>
      <c r="I125" s="24">
        <v>26</v>
      </c>
      <c r="J125" s="25" t="str">
        <f>+'Resultater 2022'!P127</f>
        <v>Helsingør</v>
      </c>
      <c r="K125" s="27">
        <f>+'Resultater 2022'!Q127</f>
        <v>4.1747022121384001</v>
      </c>
      <c r="M125" s="24">
        <v>26</v>
      </c>
      <c r="N125" s="25" t="str">
        <f>+'Resultater 2022'!P160</f>
        <v>Egedal</v>
      </c>
      <c r="O125" s="28">
        <f>+'Resultater 2022'!Q160</f>
        <v>3107.9394429677563</v>
      </c>
    </row>
    <row r="126" spans="1:15" x14ac:dyDescent="0.25">
      <c r="A126" s="24">
        <v>27</v>
      </c>
      <c r="B126" s="25" t="str">
        <f>+'Resultater 2022'!P62</f>
        <v>Hørsholm</v>
      </c>
      <c r="C126" s="26">
        <f>+'Resultater 2022'!Q62</f>
        <v>952365.92592592584</v>
      </c>
      <c r="E126" s="24">
        <v>27</v>
      </c>
      <c r="F126" s="25" t="str">
        <f>+'Resultater 2022'!P95</f>
        <v>Hørsholm</v>
      </c>
      <c r="G126" s="26">
        <f>+'Resultater 2022'!Q95</f>
        <v>841063.28703703696</v>
      </c>
      <c r="I126" s="24">
        <v>27</v>
      </c>
      <c r="J126" s="25" t="str">
        <f>+'Resultater 2022'!P128</f>
        <v>Rudersdal</v>
      </c>
      <c r="K126" s="27">
        <f>+'Resultater 2022'!Q128</f>
        <v>4.2703123985191924</v>
      </c>
      <c r="M126" s="24">
        <v>27</v>
      </c>
      <c r="N126" s="25" t="str">
        <f>+'Resultater 2022'!P161</f>
        <v>Ballerup</v>
      </c>
      <c r="O126" s="28">
        <f>+'Resultater 2022'!Q161</f>
        <v>3155.1470336517064</v>
      </c>
    </row>
    <row r="127" spans="1:15" x14ac:dyDescent="0.25">
      <c r="A127" s="24">
        <v>28</v>
      </c>
      <c r="B127" s="25" t="str">
        <f>+'Resultater 2022'!P63</f>
        <v>Egedal</v>
      </c>
      <c r="C127" s="26">
        <f>+'Resultater 2022'!Q63</f>
        <v>1035109.3210586881</v>
      </c>
      <c r="E127" s="24">
        <v>28</v>
      </c>
      <c r="F127" s="25" t="str">
        <f>+'Resultater 2022'!P96</f>
        <v>Egedal</v>
      </c>
      <c r="G127" s="26">
        <f>+'Resultater 2022'!Q96</f>
        <v>928411.96777905617</v>
      </c>
      <c r="I127" s="24">
        <v>28</v>
      </c>
      <c r="J127" s="25" t="str">
        <f>+'Resultater 2022'!P129</f>
        <v>Bornholm</v>
      </c>
      <c r="K127" s="27">
        <f>+'Resultater 2022'!Q129</f>
        <v>6.8693211550354407</v>
      </c>
      <c r="M127" s="24">
        <v>28</v>
      </c>
      <c r="N127" s="25" t="str">
        <f>+'Resultater 2022'!P162</f>
        <v>Bornholm</v>
      </c>
      <c r="O127" s="28">
        <f>+'Resultater 2022'!Q162</f>
        <v>5484.9911992769139</v>
      </c>
    </row>
    <row r="128" spans="1:15" x14ac:dyDescent="0.25">
      <c r="A128" s="24">
        <v>29</v>
      </c>
      <c r="B128" s="25" t="str">
        <f>IFERROR(+'Resultater 2022'!P64,"")</f>
        <v/>
      </c>
      <c r="C128" s="25" t="str">
        <f>IFERROR(+'Resultater 2022'!Q64,"")</f>
        <v/>
      </c>
      <c r="E128" s="24">
        <v>29</v>
      </c>
      <c r="F128" s="25" t="str">
        <f>IFERROR(+'Resultater 2022'!P97,"")</f>
        <v/>
      </c>
      <c r="G128" s="25" t="str">
        <f>IFERROR(+'Resultater 2022'!Q97,"")</f>
        <v/>
      </c>
      <c r="I128" s="24">
        <v>29</v>
      </c>
      <c r="J128" s="25" t="str">
        <f>IFERROR(+'Resultater 2022'!P130,"")</f>
        <v/>
      </c>
      <c r="K128" s="25" t="str">
        <f>IFERROR(+'Resultater 2022'!Q130,"")</f>
        <v/>
      </c>
      <c r="M128" s="24">
        <v>29</v>
      </c>
      <c r="N128" s="25" t="str">
        <f>IFERROR(+'Resultater 2022'!P163,"")</f>
        <v/>
      </c>
      <c r="O128" s="25" t="str">
        <f>IFERROR(+'Resultater 2022'!Q163,"")</f>
        <v/>
      </c>
    </row>
    <row r="129" spans="1:15" x14ac:dyDescent="0.25">
      <c r="A129" s="6"/>
      <c r="B129" t="str">
        <f>+'Resultater 2022'!P65</f>
        <v>Gennemsnit</v>
      </c>
      <c r="C129" s="18">
        <f>+'Resultater 2022'!Q65</f>
        <v>784145.55051275797</v>
      </c>
      <c r="E129" s="6"/>
      <c r="F129" t="str">
        <f>+'Resultater 2022'!P98</f>
        <v>Gennemsnit</v>
      </c>
      <c r="G129" s="18">
        <f>+'Resultater 2022'!Q98</f>
        <v>701900.10836138274</v>
      </c>
      <c r="I129" s="6"/>
      <c r="J129" t="str">
        <f>+'Resultater 2022'!P131</f>
        <v>Gennemsnit</v>
      </c>
      <c r="K129" s="46">
        <f>+'Resultater 2022'!Q131</f>
        <v>2.9560956080990057</v>
      </c>
      <c r="M129" s="6"/>
      <c r="N129" t="str">
        <f>+'Resultater 2022'!P164</f>
        <v>Gennemsnit</v>
      </c>
      <c r="O129" s="18">
        <f>+'Resultater 2022'!Q164</f>
        <v>2076.4650074447736</v>
      </c>
    </row>
    <row r="130" spans="1:15" x14ac:dyDescent="0.25">
      <c r="A130" s="206" t="str">
        <f>+'Resultater 2022'!S34</f>
        <v xml:space="preserve">Socialpædagogisk bistand og behandling til personer med betydelig nedsat funktionsevne eller særlige sociale problemer. Socialpædagogisk støtte efter § 85 SEL til borgere i eget hjem </v>
      </c>
      <c r="B130" s="206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</row>
    <row r="131" spans="1:15" x14ac:dyDescent="0.25">
      <c r="A131" s="10" t="s">
        <v>46</v>
      </c>
      <c r="B131" s="5"/>
      <c r="C131" s="9"/>
      <c r="D131" s="6"/>
      <c r="E131" s="10" t="s">
        <v>48</v>
      </c>
      <c r="F131" s="5"/>
      <c r="G131" s="9"/>
      <c r="I131" s="207" t="s">
        <v>49</v>
      </c>
      <c r="J131" s="207"/>
      <c r="K131" s="207"/>
      <c r="M131" s="10" t="s">
        <v>50</v>
      </c>
      <c r="N131" s="5"/>
      <c r="O131" s="9"/>
    </row>
    <row r="132" spans="1:15" x14ac:dyDescent="0.25">
      <c r="A132" s="20">
        <f>+'Resultater 2022'!S36</f>
        <v>1</v>
      </c>
      <c r="B132" s="21" t="str">
        <f>+'Resultater 2022'!T36</f>
        <v>Rødovre</v>
      </c>
      <c r="C132" s="23">
        <f>+'Resultater 2022'!U36</f>
        <v>45367.412140575078</v>
      </c>
      <c r="D132" s="6"/>
      <c r="E132" s="20">
        <f>+'Resultater 2022'!S69</f>
        <v>1</v>
      </c>
      <c r="F132" s="21" t="str">
        <f>+'Resultater 2022'!T69</f>
        <v>Dragør</v>
      </c>
      <c r="G132" s="23">
        <f>+'Resultater 2022'!U69</f>
        <v>39875.927687916272</v>
      </c>
      <c r="I132" s="33">
        <f>+'Resultater 2022'!S102</f>
        <v>1</v>
      </c>
      <c r="J132" s="34" t="str">
        <f>+'Resultater 2022'!T102</f>
        <v>Egedal</v>
      </c>
      <c r="K132" s="35">
        <f>+'Resultater 2022'!U102</f>
        <v>1.3482799799684118</v>
      </c>
      <c r="M132" s="33">
        <f>+'Resultater 2022'!S135</f>
        <v>1</v>
      </c>
      <c r="N132" s="34" t="str">
        <f>+'Resultater 2022'!T135</f>
        <v>Dragør</v>
      </c>
      <c r="O132" s="36">
        <f>+'Resultater 2022'!U135</f>
        <v>110.49195887160559</v>
      </c>
    </row>
    <row r="133" spans="1:15" x14ac:dyDescent="0.25">
      <c r="A133" s="20">
        <f>+'Resultater 2022'!S37</f>
        <v>2</v>
      </c>
      <c r="B133" s="21" t="str">
        <f>+'Resultater 2022'!T37</f>
        <v>Hillerød</v>
      </c>
      <c r="C133" s="23">
        <f>+'Resultater 2022'!U37</f>
        <v>48282.902154371208</v>
      </c>
      <c r="D133" s="6"/>
      <c r="E133" s="20">
        <f>+'Resultater 2022'!S70</f>
        <v>2</v>
      </c>
      <c r="F133" s="21" t="str">
        <f>+'Resultater 2022'!T70</f>
        <v>Rødovre</v>
      </c>
      <c r="G133" s="23">
        <f>+'Resultater 2022'!U70</f>
        <v>44408.945686900952</v>
      </c>
      <c r="I133" s="33">
        <f>+'Resultater 2022'!S103</f>
        <v>2</v>
      </c>
      <c r="J133" s="34" t="str">
        <f>+'Resultater 2022'!T103</f>
        <v>Lyngby-Taarbæk</v>
      </c>
      <c r="K133" s="35">
        <f>+'Resultater 2022'!U103</f>
        <v>2.1501989864574687</v>
      </c>
      <c r="M133" s="33">
        <f>+'Resultater 2022'!S136</f>
        <v>2</v>
      </c>
      <c r="N133" s="34" t="str">
        <f>+'Resultater 2022'!T136</f>
        <v>København</v>
      </c>
      <c r="O133" s="36">
        <f>+'Resultater 2022'!U136</f>
        <v>262.16476209604957</v>
      </c>
    </row>
    <row r="134" spans="1:15" x14ac:dyDescent="0.25">
      <c r="A134" s="20">
        <f>+'Resultater 2022'!S38</f>
        <v>3</v>
      </c>
      <c r="B134" s="21" t="str">
        <f>+'Resultater 2022'!T38</f>
        <v>Dragør</v>
      </c>
      <c r="C134" s="23">
        <f>+'Resultater 2022'!U38</f>
        <v>48820.028544243578</v>
      </c>
      <c r="E134" s="20">
        <f>+'Resultater 2022'!S71</f>
        <v>3</v>
      </c>
      <c r="F134" s="21" t="str">
        <f>+'Resultater 2022'!T71</f>
        <v>Hillerød</v>
      </c>
      <c r="G134" s="23">
        <f>+'Resultater 2022'!U71</f>
        <v>48282.902154371208</v>
      </c>
      <c r="I134" s="33">
        <f>+'Resultater 2022'!S104</f>
        <v>3</v>
      </c>
      <c r="J134" s="34" t="str">
        <f>+'Resultater 2022'!T104</f>
        <v>Dragør</v>
      </c>
      <c r="K134" s="35">
        <f>+'Resultater 2022'!U104</f>
        <v>2.7708937516477721</v>
      </c>
      <c r="M134" s="33">
        <f>+'Resultater 2022'!S137</f>
        <v>3</v>
      </c>
      <c r="N134" s="34" t="str">
        <f>+'Resultater 2022'!T137</f>
        <v>Lyngby-Taarbæk</v>
      </c>
      <c r="O134" s="36">
        <f>+'Resultater 2022'!U137</f>
        <v>291.75136713717183</v>
      </c>
    </row>
    <row r="135" spans="1:15" x14ac:dyDescent="0.25">
      <c r="A135" s="20">
        <f>+'Resultater 2022'!S39</f>
        <v>4</v>
      </c>
      <c r="B135" s="21" t="str">
        <f>+'Resultater 2022'!T39</f>
        <v>Hvidovre</v>
      </c>
      <c r="C135" s="23">
        <f>+'Resultater 2022'!U39</f>
        <v>50438.596491228069</v>
      </c>
      <c r="E135" s="20">
        <f>+'Resultater 2022'!S72</f>
        <v>4</v>
      </c>
      <c r="F135" s="21" t="str">
        <f>+'Resultater 2022'!T72</f>
        <v>Hvidovre</v>
      </c>
      <c r="G135" s="23">
        <f>+'Resultater 2022'!U72</f>
        <v>50438.596491228069</v>
      </c>
      <c r="I135" s="33">
        <f>+'Resultater 2022'!S105</f>
        <v>4</v>
      </c>
      <c r="J135" s="34" t="str">
        <f>+'Resultater 2022'!T105</f>
        <v>København</v>
      </c>
      <c r="K135" s="35">
        <f>+'Resultater 2022'!U105</f>
        <v>3.1679651574574246</v>
      </c>
      <c r="M135" s="33">
        <f>+'Resultater 2022'!S138</f>
        <v>4</v>
      </c>
      <c r="N135" s="34" t="str">
        <f>+'Resultater 2022'!T138</f>
        <v>Hvidovre</v>
      </c>
      <c r="O135" s="36">
        <f>+'Resultater 2022'!U138</f>
        <v>358.40059837317295</v>
      </c>
    </row>
    <row r="136" spans="1:15" x14ac:dyDescent="0.25">
      <c r="A136" s="20">
        <f>+'Resultater 2022'!S40</f>
        <v>5</v>
      </c>
      <c r="B136" s="21" t="str">
        <f>+'Resultater 2022'!T40</f>
        <v>Furesø</v>
      </c>
      <c r="C136" s="23">
        <f>+'Resultater 2022'!U40</f>
        <v>50543.825975687774</v>
      </c>
      <c r="E136" s="20">
        <f>+'Resultater 2022'!S73</f>
        <v>5</v>
      </c>
      <c r="F136" s="21" t="str">
        <f>+'Resultater 2022'!T73</f>
        <v>Furesø</v>
      </c>
      <c r="G136" s="23">
        <f>+'Resultater 2022'!U73</f>
        <v>50543.825975687774</v>
      </c>
      <c r="I136" s="33">
        <f>+'Resultater 2022'!S106</f>
        <v>5</v>
      </c>
      <c r="J136" s="34" t="str">
        <f>+'Resultater 2022'!T106</f>
        <v>Allerød</v>
      </c>
      <c r="K136" s="35">
        <f>+'Resultater 2022'!U106</f>
        <v>3.1699070160608622</v>
      </c>
      <c r="M136" s="33">
        <f>+'Resultater 2022'!S139</f>
        <v>5</v>
      </c>
      <c r="N136" s="34" t="str">
        <f>+'Resultater 2022'!T139</f>
        <v>Vallensbæk</v>
      </c>
      <c r="O136" s="36">
        <f>+'Resultater 2022'!U139</f>
        <v>363.05003640902942</v>
      </c>
    </row>
    <row r="137" spans="1:15" x14ac:dyDescent="0.25">
      <c r="A137" s="20">
        <f>+'Resultater 2022'!S41</f>
        <v>6</v>
      </c>
      <c r="B137" s="21" t="str">
        <f>+'Resultater 2022'!T41</f>
        <v>Vallensbæk</v>
      </c>
      <c r="C137" s="23">
        <f>+'Resultater 2022'!U41</f>
        <v>53272.727272727272</v>
      </c>
      <c r="E137" s="20">
        <f>+'Resultater 2022'!S74</f>
        <v>6</v>
      </c>
      <c r="F137" s="21" t="str">
        <f>+'Resultater 2022'!T74</f>
        <v>Vallensbæk</v>
      </c>
      <c r="G137" s="23">
        <f>+'Resultater 2022'!U74</f>
        <v>52878.78787878788</v>
      </c>
      <c r="I137" s="33">
        <f>+'Resultater 2022'!S107</f>
        <v>6</v>
      </c>
      <c r="J137" s="34" t="str">
        <f>+'Resultater 2022'!T107</f>
        <v>Fredensborg</v>
      </c>
      <c r="K137" s="35">
        <f>+'Resultater 2022'!U107</f>
        <v>3.5678806494076349</v>
      </c>
      <c r="M137" s="33">
        <f>+'Resultater 2022'!S140</f>
        <v>6</v>
      </c>
      <c r="N137" s="34" t="str">
        <f>+'Resultater 2022'!T140</f>
        <v>Egedal</v>
      </c>
      <c r="O137" s="36">
        <f>+'Resultater 2022'!U140</f>
        <v>373.55059902153397</v>
      </c>
    </row>
    <row r="138" spans="1:15" x14ac:dyDescent="0.25">
      <c r="A138" s="20">
        <f>+'Resultater 2022'!S42</f>
        <v>7</v>
      </c>
      <c r="B138" s="21" t="str">
        <f>+'Resultater 2022'!T42</f>
        <v>Helsingør</v>
      </c>
      <c r="C138" s="23">
        <f>+'Resultater 2022'!U42</f>
        <v>53598.774885145482</v>
      </c>
      <c r="E138" s="20">
        <f>+'Resultater 2022'!S75</f>
        <v>7</v>
      </c>
      <c r="F138" s="21" t="str">
        <f>+'Resultater 2022'!T75</f>
        <v>Helsingør</v>
      </c>
      <c r="G138" s="23">
        <f>+'Resultater 2022'!U75</f>
        <v>53598.774885145482</v>
      </c>
      <c r="I138" s="33">
        <f>+'Resultater 2022'!S108</f>
        <v>7</v>
      </c>
      <c r="J138" s="34" t="str">
        <f>+'Resultater 2022'!T108</f>
        <v>Frederiksberg</v>
      </c>
      <c r="K138" s="35">
        <f>+'Resultater 2022'!U108</f>
        <v>4.1859248277666348</v>
      </c>
      <c r="M138" s="33">
        <f>+'Resultater 2022'!S141</f>
        <v>7</v>
      </c>
      <c r="N138" s="34" t="str">
        <f>+'Resultater 2022'!T141</f>
        <v>Frederiksberg</v>
      </c>
      <c r="O138" s="36">
        <f>+'Resultater 2022'!U141</f>
        <v>379.34943751635126</v>
      </c>
    </row>
    <row r="139" spans="1:15" x14ac:dyDescent="0.25">
      <c r="A139" s="20">
        <f>+'Resultater 2022'!S43</f>
        <v>8</v>
      </c>
      <c r="B139" s="21" t="str">
        <f>+'Resultater 2022'!T43</f>
        <v>Brøndby</v>
      </c>
      <c r="C139" s="23">
        <f>+'Resultater 2022'!U43</f>
        <v>56300.268096514752</v>
      </c>
      <c r="E139" s="20">
        <f>+'Resultater 2022'!S76</f>
        <v>8</v>
      </c>
      <c r="F139" s="21" t="str">
        <f>+'Resultater 2022'!T76</f>
        <v>Brøndby</v>
      </c>
      <c r="G139" s="23">
        <f>+'Resultater 2022'!U76</f>
        <v>56300.268096514752</v>
      </c>
      <c r="I139" s="33">
        <f>+'Resultater 2022'!S109</f>
        <v>8</v>
      </c>
      <c r="J139" s="34" t="str">
        <f>+'Resultater 2022'!T109</f>
        <v>Gladsaxe</v>
      </c>
      <c r="K139" s="35">
        <f>+'Resultater 2022'!U109</f>
        <v>4.6227906647473862</v>
      </c>
      <c r="M139" s="33">
        <f>+'Resultater 2022'!S142</f>
        <v>8</v>
      </c>
      <c r="N139" s="34" t="str">
        <f>+'Resultater 2022'!T142</f>
        <v>Brøndby</v>
      </c>
      <c r="O139" s="36">
        <f>+'Resultater 2022'!U142</f>
        <v>379.74683544303798</v>
      </c>
    </row>
    <row r="140" spans="1:15" x14ac:dyDescent="0.25">
      <c r="A140" s="20">
        <f>+'Resultater 2022'!S44</f>
        <v>9</v>
      </c>
      <c r="B140" s="21" t="str">
        <f>+'Resultater 2022'!T44</f>
        <v>Ballerup</v>
      </c>
      <c r="C140" s="23">
        <f>+'Resultater 2022'!U44</f>
        <v>70172.04587890103</v>
      </c>
      <c r="E140" s="20">
        <f>+'Resultater 2022'!S77</f>
        <v>9</v>
      </c>
      <c r="F140" s="21" t="str">
        <f>+'Resultater 2022'!T77</f>
        <v>Ballerup</v>
      </c>
      <c r="G140" s="23">
        <f>+'Resultater 2022'!U77</f>
        <v>68411.576420378769</v>
      </c>
      <c r="I140" s="33">
        <f>+'Resultater 2022'!S110</f>
        <v>9</v>
      </c>
      <c r="J140" s="34" t="str">
        <f>+'Resultater 2022'!T110</f>
        <v>Tårnby</v>
      </c>
      <c r="K140" s="35">
        <f>+'Resultater 2022'!U110</f>
        <v>5.5677072976734934</v>
      </c>
      <c r="M140" s="33">
        <f>+'Resultater 2022'!S143</f>
        <v>9</v>
      </c>
      <c r="N140" s="34" t="str">
        <f>+'Resultater 2022'!T143</f>
        <v>Helsingør</v>
      </c>
      <c r="O140" s="36">
        <f>+'Resultater 2022'!U143</f>
        <v>397.05048213272829</v>
      </c>
    </row>
    <row r="141" spans="1:15" x14ac:dyDescent="0.25">
      <c r="A141" s="37">
        <f>+'Resultater 2022'!S45</f>
        <v>10</v>
      </c>
      <c r="B141" s="38" t="str">
        <f>+'Resultater 2022'!T45</f>
        <v>Rudersdal</v>
      </c>
      <c r="C141" s="39">
        <f>+'Resultater 2022'!U45</f>
        <v>73298.429319371731</v>
      </c>
      <c r="E141" s="37">
        <f>+'Resultater 2022'!S78</f>
        <v>10</v>
      </c>
      <c r="F141" s="38" t="str">
        <f>+'Resultater 2022'!T78</f>
        <v>Rudersdal</v>
      </c>
      <c r="G141" s="39">
        <f>+'Resultater 2022'!U78</f>
        <v>72425.828970331597</v>
      </c>
      <c r="I141" s="37">
        <f>+'Resultater 2022'!S111</f>
        <v>10</v>
      </c>
      <c r="J141" s="38" t="str">
        <f>+'Resultater 2022'!T111</f>
        <v>Gentofte</v>
      </c>
      <c r="K141" s="40">
        <f>+'Resultater 2022'!U111</f>
        <v>6.3755127202029538</v>
      </c>
      <c r="M141" s="37">
        <f>+'Resultater 2022'!S144</f>
        <v>10</v>
      </c>
      <c r="N141" s="38" t="str">
        <f>+'Resultater 2022'!T144</f>
        <v>Gladsaxe</v>
      </c>
      <c r="O141" s="41">
        <f>+'Resultater 2022'!U144</f>
        <v>412.95986030157871</v>
      </c>
    </row>
    <row r="142" spans="1:15" x14ac:dyDescent="0.25">
      <c r="A142">
        <f>+'Resultater 2022'!S46</f>
        <v>11</v>
      </c>
      <c r="B142" s="6" t="str">
        <f>+'Resultater 2022'!T46</f>
        <v>Glostrup</v>
      </c>
      <c r="C142" s="17">
        <f>+'Resultater 2022'!U46</f>
        <v>76866.736946545949</v>
      </c>
      <c r="E142">
        <f>+'Resultater 2022'!S79</f>
        <v>11</v>
      </c>
      <c r="F142" s="6" t="str">
        <f>+'Resultater 2022'!T79</f>
        <v>Gentofte</v>
      </c>
      <c r="G142" s="17">
        <f>+'Resultater 2022'!U79</f>
        <v>74748.977314986987</v>
      </c>
      <c r="I142">
        <f>+'Resultater 2022'!S112</f>
        <v>11</v>
      </c>
      <c r="J142" s="6" t="str">
        <f>+'Resultater 2022'!T112</f>
        <v>Brøndby</v>
      </c>
      <c r="K142" s="7">
        <f>+'Resultater 2022'!U112</f>
        <v>6.7450271247739604</v>
      </c>
      <c r="M142">
        <f>+'Resultater 2022'!S145</f>
        <v>11</v>
      </c>
      <c r="N142" s="6" t="str">
        <f>+'Resultater 2022'!T145</f>
        <v>Allerød</v>
      </c>
      <c r="O142" s="8">
        <f>+'Resultater 2022'!U145</f>
        <v>436.74274443505215</v>
      </c>
    </row>
    <row r="143" spans="1:15" x14ac:dyDescent="0.25">
      <c r="A143">
        <f>+'Resultater 2022'!S47</f>
        <v>12</v>
      </c>
      <c r="B143" s="6" t="str">
        <f>+'Resultater 2022'!T47</f>
        <v>Bornholm</v>
      </c>
      <c r="C143" s="17">
        <f>+'Resultater 2022'!U47</f>
        <v>79279.76350443429</v>
      </c>
      <c r="E143">
        <f>+'Resultater 2022'!S80</f>
        <v>12</v>
      </c>
      <c r="F143" s="6" t="str">
        <f>+'Resultater 2022'!T80</f>
        <v>Glostrup</v>
      </c>
      <c r="G143" s="17">
        <f>+'Resultater 2022'!U80</f>
        <v>76618.690313779007</v>
      </c>
      <c r="I143">
        <f>+'Resultater 2022'!S113</f>
        <v>12</v>
      </c>
      <c r="J143" s="6" t="str">
        <f>+'Resultater 2022'!T113</f>
        <v>Vallensbæk</v>
      </c>
      <c r="K143" s="7">
        <f>+'Resultater 2022'!U113</f>
        <v>6.8657026942681787</v>
      </c>
      <c r="M143">
        <f>+'Resultater 2022'!S146</f>
        <v>12</v>
      </c>
      <c r="N143" s="6" t="str">
        <f>+'Resultater 2022'!T146</f>
        <v>Gentofte</v>
      </c>
      <c r="O143" s="8">
        <f>+'Resultater 2022'!U146</f>
        <v>476.5630556938616</v>
      </c>
    </row>
    <row r="144" spans="1:15" x14ac:dyDescent="0.25">
      <c r="A144">
        <f>+'Resultater 2022'!S48</f>
        <v>13</v>
      </c>
      <c r="B144" s="6" t="str">
        <f>+'Resultater 2022'!T48</f>
        <v>København</v>
      </c>
      <c r="C144" s="17">
        <f>+'Resultater 2022'!U48</f>
        <v>82754.938601174581</v>
      </c>
      <c r="E144">
        <f>+'Resultater 2022'!S81</f>
        <v>13</v>
      </c>
      <c r="F144" s="6" t="str">
        <f>+'Resultater 2022'!T81</f>
        <v>Bornholm</v>
      </c>
      <c r="G144" s="17">
        <f>+'Resultater 2022'!U81</f>
        <v>79279.76350443429</v>
      </c>
      <c r="I144">
        <f>+'Resultater 2022'!S114</f>
        <v>13</v>
      </c>
      <c r="J144" s="6" t="str">
        <f>+'Resultater 2022'!T114</f>
        <v>Hvidovre</v>
      </c>
      <c r="K144" s="7">
        <f>+'Resultater 2022'!U114</f>
        <v>7.1056814286159504</v>
      </c>
      <c r="M144">
        <f>+'Resultater 2022'!S147</f>
        <v>13</v>
      </c>
      <c r="N144" s="6" t="str">
        <f>+'Resultater 2022'!T147</f>
        <v>Hillerød</v>
      </c>
      <c r="O144" s="8">
        <f>+'Resultater 2022'!U147</f>
        <v>491.83635460640676</v>
      </c>
    </row>
    <row r="145" spans="1:15" x14ac:dyDescent="0.25">
      <c r="A145">
        <f>+'Resultater 2022'!S49</f>
        <v>14</v>
      </c>
      <c r="B145" s="6" t="str">
        <f>+'Resultater 2022'!T49</f>
        <v>Ishøj</v>
      </c>
      <c r="C145" s="17">
        <f>+'Resultater 2022'!U49</f>
        <v>82770.270270270266</v>
      </c>
      <c r="E145">
        <f>+'Resultater 2022'!S82</f>
        <v>14</v>
      </c>
      <c r="F145" s="6" t="str">
        <f>+'Resultater 2022'!T82</f>
        <v>København</v>
      </c>
      <c r="G145" s="17">
        <f>+'Resultater 2022'!U82</f>
        <v>82754.938601174581</v>
      </c>
      <c r="I145">
        <f>+'Resultater 2022'!S115</f>
        <v>14</v>
      </c>
      <c r="J145" s="6" t="str">
        <f>+'Resultater 2022'!T115</f>
        <v>Helsingør</v>
      </c>
      <c r="K145" s="7">
        <f>+'Resultater 2022'!U115</f>
        <v>7.4078275666477591</v>
      </c>
      <c r="M145">
        <f>+'Resultater 2022'!S148</f>
        <v>14</v>
      </c>
      <c r="N145" s="6" t="str">
        <f>+'Resultater 2022'!T148</f>
        <v>Tårnby</v>
      </c>
      <c r="O145" s="8">
        <f>+'Resultater 2022'!U148</f>
        <v>497.11672300656193</v>
      </c>
    </row>
    <row r="146" spans="1:15" x14ac:dyDescent="0.25">
      <c r="A146">
        <f>+'Resultater 2022'!S50</f>
        <v>15</v>
      </c>
      <c r="B146" s="6" t="str">
        <f>+'Resultater 2022'!T50</f>
        <v>Frederikssund</v>
      </c>
      <c r="C146" s="17">
        <f>+'Resultater 2022'!U50</f>
        <v>83756.345177664974</v>
      </c>
      <c r="E146">
        <f>+'Resultater 2022'!S83</f>
        <v>15</v>
      </c>
      <c r="F146" s="6" t="str">
        <f>+'Resultater 2022'!T83</f>
        <v>Ishøj</v>
      </c>
      <c r="G146" s="17">
        <f>+'Resultater 2022'!U83</f>
        <v>82770.270270270266</v>
      </c>
      <c r="I146">
        <f>+'Resultater 2022'!S116</f>
        <v>15</v>
      </c>
      <c r="J146" s="6" t="str">
        <f>+'Resultater 2022'!T116</f>
        <v>Rudersdal</v>
      </c>
      <c r="K146" s="7">
        <f>+'Resultater 2022'!U116</f>
        <v>7.4430083782555041</v>
      </c>
      <c r="M146">
        <f>+'Resultater 2022'!S149</f>
        <v>15</v>
      </c>
      <c r="N146" s="6" t="str">
        <f>+'Resultater 2022'!T149</f>
        <v>Rudersdal</v>
      </c>
      <c r="O146" s="8">
        <f>+'Resultater 2022'!U149</f>
        <v>539.06605182827832</v>
      </c>
    </row>
    <row r="147" spans="1:15" x14ac:dyDescent="0.25">
      <c r="A147">
        <f>+'Resultater 2022'!S51</f>
        <v>16</v>
      </c>
      <c r="B147" s="6" t="str">
        <f>+'Resultater 2022'!T51</f>
        <v>Tårnby</v>
      </c>
      <c r="C147" s="17">
        <f>+'Resultater 2022'!U51</f>
        <v>89285.71428571429</v>
      </c>
      <c r="E147">
        <f>+'Resultater 2022'!S84</f>
        <v>16</v>
      </c>
      <c r="F147" s="6" t="str">
        <f>+'Resultater 2022'!T84</f>
        <v>Frederikssund</v>
      </c>
      <c r="G147" s="17">
        <f>+'Resultater 2022'!U84</f>
        <v>83756.345177664974</v>
      </c>
      <c r="I147">
        <f>+'Resultater 2022'!S117</f>
        <v>16</v>
      </c>
      <c r="J147" s="6" t="str">
        <f>+'Resultater 2022'!T117</f>
        <v>Albertslund</v>
      </c>
      <c r="K147" s="7">
        <f>+'Resultater 2022'!U117</f>
        <v>8.0914368650217714</v>
      </c>
      <c r="M147">
        <f>+'Resultater 2022'!S150</f>
        <v>16</v>
      </c>
      <c r="N147" s="6" t="str">
        <f>+'Resultater 2022'!T150</f>
        <v>Rødovre</v>
      </c>
      <c r="O147" s="8">
        <f>+'Resultater 2022'!U150</f>
        <v>542.05826151386339</v>
      </c>
    </row>
    <row r="148" spans="1:15" x14ac:dyDescent="0.25">
      <c r="A148">
        <f>+'Resultater 2022'!S52</f>
        <v>17</v>
      </c>
      <c r="B148" s="6" t="str">
        <f>+'Resultater 2022'!T52</f>
        <v>Gladsaxe</v>
      </c>
      <c r="C148" s="17">
        <f>+'Resultater 2022'!U52</f>
        <v>89841.755997958142</v>
      </c>
      <c r="E148">
        <f>+'Resultater 2022'!S85</f>
        <v>17</v>
      </c>
      <c r="F148" s="6" t="str">
        <f>+'Resultater 2022'!T85</f>
        <v>Tårnby</v>
      </c>
      <c r="G148" s="17">
        <f>+'Resultater 2022'!U85</f>
        <v>89285.71428571429</v>
      </c>
      <c r="I148">
        <f>+'Resultater 2022'!S118</f>
        <v>17</v>
      </c>
      <c r="J148" s="6" t="str">
        <f>+'Resultater 2022'!T118</f>
        <v>Ishøj</v>
      </c>
      <c r="K148" s="7">
        <f>+'Resultater 2022'!U118</f>
        <v>8.1368978077108096</v>
      </c>
      <c r="M148">
        <f>+'Resultater 2022'!S151</f>
        <v>17</v>
      </c>
      <c r="N148" s="6" t="str">
        <f>+'Resultater 2022'!T151</f>
        <v>Fredensborg</v>
      </c>
      <c r="O148" s="8">
        <f>+'Resultater 2022'!U151</f>
        <v>575.73940324703813</v>
      </c>
    </row>
    <row r="149" spans="1:15" x14ac:dyDescent="0.25">
      <c r="A149">
        <f>+'Resultater 2022'!S53</f>
        <v>18</v>
      </c>
      <c r="B149" s="6" t="str">
        <f>+'Resultater 2022'!T53</f>
        <v>Frederiksberg</v>
      </c>
      <c r="C149" s="17">
        <f>+'Resultater 2022'!U53</f>
        <v>90625</v>
      </c>
      <c r="E149">
        <f>+'Resultater 2022'!S86</f>
        <v>18</v>
      </c>
      <c r="F149" s="6" t="str">
        <f>+'Resultater 2022'!T86</f>
        <v>Gladsaxe</v>
      </c>
      <c r="G149" s="17">
        <f>+'Resultater 2022'!U86</f>
        <v>89331.291475242469</v>
      </c>
      <c r="I149">
        <f>+'Resultater 2022'!S119</f>
        <v>18</v>
      </c>
      <c r="J149" s="6" t="str">
        <f>+'Resultater 2022'!T119</f>
        <v>Frederikssund</v>
      </c>
      <c r="K149" s="7">
        <f>+'Resultater 2022'!U119</f>
        <v>9.0926574099003812</v>
      </c>
      <c r="M149">
        <f>+'Resultater 2022'!S152</f>
        <v>18</v>
      </c>
      <c r="N149" s="6" t="str">
        <f>+'Resultater 2022'!T152</f>
        <v>Ishøj</v>
      </c>
      <c r="O149" s="8">
        <f>+'Resultater 2022'!U152</f>
        <v>673.49323070579339</v>
      </c>
    </row>
    <row r="150" spans="1:15" x14ac:dyDescent="0.25">
      <c r="A150">
        <f>+'Resultater 2022'!S54</f>
        <v>19</v>
      </c>
      <c r="B150" s="6" t="str">
        <f>+'Resultater 2022'!T54</f>
        <v>Høje-Taastrup</v>
      </c>
      <c r="C150" s="17">
        <f>+'Resultater 2022'!U54</f>
        <v>93516.078017923035</v>
      </c>
      <c r="E150">
        <f>+'Resultater 2022'!S87</f>
        <v>19</v>
      </c>
      <c r="F150" s="6" t="str">
        <f>+'Resultater 2022'!T87</f>
        <v>Frederiksberg</v>
      </c>
      <c r="G150" s="17">
        <f>+'Resultater 2022'!U87</f>
        <v>90625</v>
      </c>
      <c r="I150">
        <f>+'Resultater 2022'!S120</f>
        <v>19</v>
      </c>
      <c r="J150" s="6" t="str">
        <f>+'Resultater 2022'!T120</f>
        <v>Hørsholm</v>
      </c>
      <c r="K150" s="7">
        <f>+'Resultater 2022'!U120</f>
        <v>9.1154090044388081</v>
      </c>
      <c r="M150">
        <f>+'Resultater 2022'!S153</f>
        <v>19</v>
      </c>
      <c r="N150" s="6" t="str">
        <f>+'Resultater 2022'!T153</f>
        <v>Furesø</v>
      </c>
      <c r="O150" s="8">
        <f>+'Resultater 2022'!U153</f>
        <v>698.06485817796238</v>
      </c>
    </row>
    <row r="151" spans="1:15" x14ac:dyDescent="0.25">
      <c r="A151" s="24">
        <f>+'Resultater 2022'!S55</f>
        <v>20</v>
      </c>
      <c r="B151" s="25" t="str">
        <f>+'Resultater 2022'!T55</f>
        <v>Gentofte</v>
      </c>
      <c r="C151" s="26">
        <f>+'Resultater 2022'!U55</f>
        <v>96690.219412420978</v>
      </c>
      <c r="E151" s="24">
        <f>+'Resultater 2022'!S88</f>
        <v>20</v>
      </c>
      <c r="F151" s="25" t="str">
        <f>+'Resultater 2022'!T88</f>
        <v>Høje-Taastrup</v>
      </c>
      <c r="G151" s="26">
        <f>+'Resultater 2022'!U88</f>
        <v>93058.291485170499</v>
      </c>
      <c r="H151" s="32"/>
      <c r="I151" s="24">
        <f>+'Resultater 2022'!S121</f>
        <v>20</v>
      </c>
      <c r="J151" s="25" t="str">
        <f>+'Resultater 2022'!T121</f>
        <v>Gribskov</v>
      </c>
      <c r="K151" s="27">
        <f>+'Resultater 2022'!U121</f>
        <v>9.7013799529662332</v>
      </c>
      <c r="L151" s="32"/>
      <c r="M151" s="24">
        <f>+'Resultater 2022'!S154</f>
        <v>20</v>
      </c>
      <c r="N151" s="25" t="str">
        <f>+'Resultater 2022'!T154</f>
        <v>Ballerup</v>
      </c>
      <c r="O151" s="28">
        <f>+'Resultater 2022'!U154</f>
        <v>702.40662764027252</v>
      </c>
    </row>
    <row r="152" spans="1:15" x14ac:dyDescent="0.25">
      <c r="A152" s="24">
        <f>+'Resultater 2022'!S56</f>
        <v>21</v>
      </c>
      <c r="B152" s="25" t="str">
        <f>+'Resultater 2022'!T56</f>
        <v>Halsnæs</v>
      </c>
      <c r="C152" s="26">
        <f>+'Resultater 2022'!U56</f>
        <v>110794.10366143603</v>
      </c>
      <c r="E152" s="24">
        <f>+'Resultater 2022'!S89</f>
        <v>21</v>
      </c>
      <c r="F152" s="25" t="str">
        <f>+'Resultater 2022'!T89</f>
        <v>Gribskov</v>
      </c>
      <c r="G152" s="26">
        <f>+'Resultater 2022'!U89</f>
        <v>103046.10318331505</v>
      </c>
      <c r="I152" s="24">
        <f>+'Resultater 2022'!S122</f>
        <v>21</v>
      </c>
      <c r="J152" s="25" t="str">
        <f>+'Resultater 2022'!T122</f>
        <v>Hillerød</v>
      </c>
      <c r="K152" s="27">
        <f>+'Resultater 2022'!U122</f>
        <v>10.186553265458157</v>
      </c>
      <c r="M152" s="24">
        <f>+'Resultater 2022'!S155</f>
        <v>21</v>
      </c>
      <c r="N152" s="25" t="str">
        <f>+'Resultater 2022'!T155</f>
        <v>Frederikssund</v>
      </c>
      <c r="O152" s="28">
        <f>+'Resultater 2022'!U155</f>
        <v>761.56775260586949</v>
      </c>
    </row>
    <row r="153" spans="1:15" x14ac:dyDescent="0.25">
      <c r="A153" s="24">
        <f>+'Resultater 2022'!S57</f>
        <v>22</v>
      </c>
      <c r="B153" s="25" t="str">
        <f>+'Resultater 2022'!T57</f>
        <v>Hørsholm</v>
      </c>
      <c r="C153" s="26">
        <f>+'Resultater 2022'!U57</f>
        <v>111607.85217391304</v>
      </c>
      <c r="E153" s="24">
        <f>+'Resultater 2022'!S90</f>
        <v>22</v>
      </c>
      <c r="F153" s="25" t="str">
        <f>+'Resultater 2022'!T90</f>
        <v>Hørsholm</v>
      </c>
      <c r="G153" s="26">
        <f>+'Resultater 2022'!U90</f>
        <v>104177.3739130435</v>
      </c>
      <c r="I153" s="24">
        <f>+'Resultater 2022'!S123</f>
        <v>22</v>
      </c>
      <c r="J153" s="25" t="str">
        <f>+'Resultater 2022'!T123</f>
        <v>Ballerup</v>
      </c>
      <c r="K153" s="27">
        <f>+'Resultater 2022'!U123</f>
        <v>10.267365033720173</v>
      </c>
      <c r="M153" s="24">
        <f>+'Resultater 2022'!S156</f>
        <v>22</v>
      </c>
      <c r="N153" s="25" t="str">
        <f>+'Resultater 2022'!T156</f>
        <v>Hørsholm</v>
      </c>
      <c r="O153" s="28">
        <f>+'Resultater 2022'!U156</f>
        <v>949.61937222574522</v>
      </c>
    </row>
    <row r="154" spans="1:15" x14ac:dyDescent="0.25">
      <c r="A154" s="24">
        <f>+'Resultater 2022'!S58</f>
        <v>23</v>
      </c>
      <c r="B154" s="25" t="str">
        <f>+'Resultater 2022'!T58</f>
        <v>Albertslund</v>
      </c>
      <c r="C154" s="26">
        <f>+'Resultater 2022'!U58</f>
        <v>122556.05381165918</v>
      </c>
      <c r="E154" s="24">
        <f>+'Resultater 2022'!S91</f>
        <v>23</v>
      </c>
      <c r="F154" s="25" t="str">
        <f>+'Resultater 2022'!T91</f>
        <v>Halsnæs</v>
      </c>
      <c r="G154" s="26">
        <f>+'Resultater 2022'!U91</f>
        <v>110794.10366143603</v>
      </c>
      <c r="I154" s="24">
        <f>+'Resultater 2022'!S124</f>
        <v>23</v>
      </c>
      <c r="J154" s="25" t="str">
        <f>+'Resultater 2022'!T124</f>
        <v>Høje-Taastrup</v>
      </c>
      <c r="K154" s="27">
        <f>+'Resultater 2022'!U124</f>
        <v>10.70446378188946</v>
      </c>
      <c r="M154" s="24">
        <f>+'Resultater 2022'!S157</f>
        <v>23</v>
      </c>
      <c r="N154" s="25" t="str">
        <f>+'Resultater 2022'!T157</f>
        <v>Albertslund</v>
      </c>
      <c r="O154" s="28">
        <f>+'Resultater 2022'!U157</f>
        <v>954.64441219158198</v>
      </c>
    </row>
    <row r="155" spans="1:15" x14ac:dyDescent="0.25">
      <c r="A155" s="24">
        <f>+'Resultater 2022'!S59</f>
        <v>24</v>
      </c>
      <c r="B155" s="25" t="str">
        <f>+'Resultater 2022'!T59</f>
        <v>Gribskov</v>
      </c>
      <c r="C155" s="26">
        <f>+'Resultater 2022'!U59</f>
        <v>123170.50859860959</v>
      </c>
      <c r="E155" s="24">
        <f>+'Resultater 2022'!S92</f>
        <v>24</v>
      </c>
      <c r="F155" s="25" t="str">
        <f>+'Resultater 2022'!T92</f>
        <v>Albertslund</v>
      </c>
      <c r="G155" s="26">
        <f>+'Resultater 2022'!U92</f>
        <v>117982.06278026904</v>
      </c>
      <c r="I155" s="24">
        <f>+'Resultater 2022'!S125</f>
        <v>24</v>
      </c>
      <c r="J155" s="25" t="str">
        <f>+'Resultater 2022'!T125</f>
        <v>Halsnæs</v>
      </c>
      <c r="K155" s="27">
        <f>+'Resultater 2022'!U125</f>
        <v>12.097330878969167</v>
      </c>
      <c r="M155" s="24">
        <f>+'Resultater 2022'!S158</f>
        <v>24</v>
      </c>
      <c r="N155" s="25" t="str">
        <f>+'Resultater 2022'!T158</f>
        <v>Høje-Taastrup</v>
      </c>
      <c r="O155" s="28">
        <f>+'Resultater 2022'!U158</f>
        <v>996.13911080751996</v>
      </c>
    </row>
    <row r="156" spans="1:15" x14ac:dyDescent="0.25">
      <c r="A156" s="24">
        <f>+'Resultater 2022'!S60</f>
        <v>25</v>
      </c>
      <c r="B156" s="25" t="str">
        <f>+'Resultater 2022'!T60</f>
        <v>Lyngby-Taarbæk</v>
      </c>
      <c r="C156" s="26">
        <f>+'Resultater 2022'!U60</f>
        <v>135818.90812250334</v>
      </c>
      <c r="E156" s="24">
        <f>+'Resultater 2022'!S93</f>
        <v>25</v>
      </c>
      <c r="F156" s="25" t="str">
        <f>+'Resultater 2022'!T93</f>
        <v>Lyngby-Taarbæk</v>
      </c>
      <c r="G156" s="26">
        <f>+'Resultater 2022'!U93</f>
        <v>135685.75233022639</v>
      </c>
      <c r="I156" s="24">
        <f>+'Resultater 2022'!S126</f>
        <v>25</v>
      </c>
      <c r="J156" s="25" t="str">
        <f>+'Resultater 2022'!T126</f>
        <v>Rødovre</v>
      </c>
      <c r="K156" s="27">
        <f>+'Resultater 2022'!U126</f>
        <v>12.20606013336973</v>
      </c>
      <c r="M156" s="24">
        <f>+'Resultater 2022'!S159</f>
        <v>25</v>
      </c>
      <c r="N156" s="25" t="str">
        <f>+'Resultater 2022'!T159</f>
        <v>Gribskov</v>
      </c>
      <c r="O156" s="28">
        <f>+'Resultater 2022'!U159</f>
        <v>999.68939965390246</v>
      </c>
    </row>
    <row r="157" spans="1:15" x14ac:dyDescent="0.25">
      <c r="A157" s="24">
        <f>+'Resultater 2022'!S61</f>
        <v>26</v>
      </c>
      <c r="B157" s="25" t="str">
        <f>+'Resultater 2022'!T61</f>
        <v>Allerød</v>
      </c>
      <c r="C157" s="26">
        <f>+'Resultater 2022'!U61</f>
        <v>151111.11111111112</v>
      </c>
      <c r="E157" s="24">
        <f>+'Resultater 2022'!S94</f>
        <v>26</v>
      </c>
      <c r="F157" s="25" t="str">
        <f>+'Resultater 2022'!T94</f>
        <v>Allerød</v>
      </c>
      <c r="G157" s="26">
        <f>+'Resultater 2022'!U94</f>
        <v>137777.77777777778</v>
      </c>
      <c r="I157" s="24">
        <f>+'Resultater 2022'!S127</f>
        <v>26</v>
      </c>
      <c r="J157" s="25" t="str">
        <f>+'Resultater 2022'!T127</f>
        <v>Furesø</v>
      </c>
      <c r="K157" s="27">
        <f>+'Resultater 2022'!U127</f>
        <v>13.811080675090572</v>
      </c>
      <c r="M157" s="24">
        <f>+'Resultater 2022'!S160</f>
        <v>26</v>
      </c>
      <c r="N157" s="25" t="str">
        <f>+'Resultater 2022'!T160</f>
        <v>Glostrup</v>
      </c>
      <c r="O157" s="28">
        <f>+'Resultater 2022'!U160</f>
        <v>1267.4071667920402</v>
      </c>
    </row>
    <row r="158" spans="1:15" x14ac:dyDescent="0.25">
      <c r="A158" s="24">
        <v>27</v>
      </c>
      <c r="B158" s="25" t="str">
        <f>+'Resultater 2022'!T62</f>
        <v>Fredensborg</v>
      </c>
      <c r="C158" s="26">
        <f>+'Resultater 2022'!U62</f>
        <v>162539.52676111768</v>
      </c>
      <c r="E158" s="24">
        <v>27</v>
      </c>
      <c r="F158" s="25" t="str">
        <f>+'Resultater 2022'!T95</f>
        <v>Fredensborg</v>
      </c>
      <c r="G158" s="26">
        <f>+'Resultater 2022'!U95</f>
        <v>161367.33815426996</v>
      </c>
      <c r="I158" s="24">
        <v>27</v>
      </c>
      <c r="J158" s="25" t="str">
        <f>+'Resultater 2022'!T128</f>
        <v>Glostrup</v>
      </c>
      <c r="K158" s="27">
        <f>+'Resultater 2022'!U128</f>
        <v>16.541749299049442</v>
      </c>
      <c r="M158" s="24">
        <v>27</v>
      </c>
      <c r="N158" s="25" t="str">
        <f>+'Resultater 2022'!T161</f>
        <v>Halsnæs</v>
      </c>
      <c r="O158" s="28">
        <f>+'Resultater 2022'!U161</f>
        <v>1340.3129314312012</v>
      </c>
    </row>
    <row r="159" spans="1:15" x14ac:dyDescent="0.25">
      <c r="A159" s="24">
        <v>28</v>
      </c>
      <c r="B159" s="25" t="str">
        <f>+'Resultater 2022'!T63</f>
        <v>Egedal</v>
      </c>
      <c r="C159" s="26">
        <f>+'Resultater 2022'!U63</f>
        <v>324542.85714285716</v>
      </c>
      <c r="E159" s="24">
        <v>28</v>
      </c>
      <c r="F159" s="25" t="str">
        <f>+'Resultater 2022'!T96</f>
        <v>Egedal</v>
      </c>
      <c r="G159" s="26">
        <f>+'Resultater 2022'!U96</f>
        <v>277057.14285714284</v>
      </c>
      <c r="I159" s="24">
        <v>28</v>
      </c>
      <c r="J159" s="25" t="str">
        <f>+'Resultater 2022'!T129</f>
        <v>Bornholm</v>
      </c>
      <c r="K159" s="27">
        <f>+'Resultater 2022'!U129</f>
        <v>17.701346272774845</v>
      </c>
      <c r="M159" s="24">
        <v>28</v>
      </c>
      <c r="N159" s="25" t="str">
        <f>+'Resultater 2022'!T162</f>
        <v>Bornholm</v>
      </c>
      <c r="O159" s="28">
        <f>+'Resultater 2022'!U162</f>
        <v>1403.3585462156891</v>
      </c>
    </row>
    <row r="160" spans="1:15" x14ac:dyDescent="0.25">
      <c r="A160" s="24">
        <v>29</v>
      </c>
      <c r="B160" s="25" t="str">
        <f>IFERROR(+'Resultater 2022'!T64,"")</f>
        <v/>
      </c>
      <c r="C160" s="25" t="str">
        <f>IFERROR(+'Resultater 2022'!U64,"")</f>
        <v/>
      </c>
      <c r="E160" s="24">
        <v>29</v>
      </c>
      <c r="F160" s="25" t="str">
        <f>IFERROR(+'Resultater 2022'!T97,"")</f>
        <v/>
      </c>
      <c r="G160" s="25" t="str">
        <f>IFERROR(+'Resultater 2022'!U97,"")</f>
        <v/>
      </c>
      <c r="I160" s="24">
        <v>29</v>
      </c>
      <c r="J160" s="25" t="str">
        <f>IFERROR(+'Resultater 2022'!T130,"")</f>
        <v/>
      </c>
      <c r="K160" s="25" t="str">
        <f>IFERROR(+'Resultater 2022'!U130,"")</f>
        <v/>
      </c>
      <c r="M160" s="24">
        <v>29</v>
      </c>
      <c r="N160" s="25" t="str">
        <f>IFERROR(+'Resultater 2022'!T163,"")</f>
        <v/>
      </c>
      <c r="O160" s="25" t="str">
        <f>IFERROR(+'Resultater 2022'!U163,"")</f>
        <v/>
      </c>
    </row>
    <row r="161" spans="1:15" x14ac:dyDescent="0.25">
      <c r="A161" s="6"/>
      <c r="B161" t="str">
        <f>+'Resultater 2022'!T65</f>
        <v>Gennemsnit</v>
      </c>
      <c r="C161" s="18">
        <f>+'Resultater 2022'!U65</f>
        <v>94915.098369860003</v>
      </c>
      <c r="E161" s="6"/>
      <c r="F161" t="str">
        <f>+'Resultater 2022'!T98</f>
        <v>Gennemsnit</v>
      </c>
      <c r="G161" s="18">
        <f>+'Resultater 2022'!U98</f>
        <v>90260.084690470743</v>
      </c>
      <c r="I161" s="6"/>
      <c r="J161" t="str">
        <f>+'Resultater 2022'!T131</f>
        <v>Gennemsnit</v>
      </c>
      <c r="K161" s="46">
        <f>+'Resultater 2022'!U131</f>
        <v>7.8624299508682487</v>
      </c>
      <c r="M161" s="6"/>
      <c r="N161" t="str">
        <f>+'Resultater 2022'!T164</f>
        <v>Gennemsnit</v>
      </c>
      <c r="O161" s="18">
        <f>+'Resultater 2022'!U164</f>
        <v>629.79792643146072</v>
      </c>
    </row>
    <row r="162" spans="1:15" x14ac:dyDescent="0.25">
      <c r="A162" s="12" t="str">
        <f>+'Resultater 2022'!W34</f>
        <v>Længerevarende botilbud § 108 SEL inkl. supplerende støtte</v>
      </c>
      <c r="B162" s="6"/>
      <c r="C162" s="6"/>
      <c r="D162" s="6"/>
      <c r="E162" s="12"/>
      <c r="F162" s="6"/>
      <c r="G162" s="6"/>
      <c r="I162" s="12"/>
      <c r="J162" s="6"/>
      <c r="K162" s="6"/>
      <c r="M162" s="12"/>
      <c r="N162" s="6"/>
      <c r="O162" s="6"/>
    </row>
    <row r="163" spans="1:15" ht="30" customHeight="1" x14ac:dyDescent="0.25">
      <c r="A163" s="10" t="s">
        <v>46</v>
      </c>
      <c r="B163" s="5"/>
      <c r="C163" s="9"/>
      <c r="D163" s="6"/>
      <c r="E163" s="10" t="s">
        <v>55</v>
      </c>
      <c r="F163" s="5"/>
      <c r="G163" s="9"/>
      <c r="I163" s="207" t="s">
        <v>49</v>
      </c>
      <c r="J163" s="207"/>
      <c r="K163" s="207"/>
      <c r="M163" s="10" t="s">
        <v>50</v>
      </c>
      <c r="N163" s="5"/>
      <c r="O163" s="9"/>
    </row>
    <row r="164" spans="1:15" x14ac:dyDescent="0.25">
      <c r="A164" s="20">
        <f>+'Resultater 2022'!W36</f>
        <v>1</v>
      </c>
      <c r="B164" s="21" t="str">
        <f>+'Resultater 2022'!X36</f>
        <v>København</v>
      </c>
      <c r="C164" s="23">
        <f>+'Resultater 2022'!Y36</f>
        <v>720301.99362982181</v>
      </c>
      <c r="D164" s="6"/>
      <c r="E164" s="20">
        <f>+'Resultater 2022'!W69</f>
        <v>1</v>
      </c>
      <c r="F164" s="21" t="str">
        <f>+'Resultater 2022'!X69</f>
        <v>København</v>
      </c>
      <c r="G164" s="23">
        <f>+'Resultater 2022'!Y69</f>
        <v>714639.6130706619</v>
      </c>
      <c r="I164" s="33">
        <f>+'Resultater 2022'!W102</f>
        <v>1</v>
      </c>
      <c r="J164" s="34" t="str">
        <f>+'Resultater 2022'!X102</f>
        <v>Bornholm</v>
      </c>
      <c r="K164" s="35">
        <f>+'Resultater 2022'!Y102</f>
        <v>0.14271442842871415</v>
      </c>
      <c r="M164" s="33">
        <f>+'Resultater 2022'!W135</f>
        <v>1</v>
      </c>
      <c r="N164" s="34" t="str">
        <f>+'Resultater 2022'!X135</f>
        <v>Bornholm</v>
      </c>
      <c r="O164" s="36">
        <f>+'Resultater 2022'!Y135</f>
        <v>180.77160934303791</v>
      </c>
    </row>
    <row r="165" spans="1:15" x14ac:dyDescent="0.25">
      <c r="A165" s="20">
        <f>+'Resultater 2022'!W37</f>
        <v>2</v>
      </c>
      <c r="B165" s="21" t="str">
        <f>+'Resultater 2022'!X37</f>
        <v>Glostrup</v>
      </c>
      <c r="C165" s="23">
        <f>+'Resultater 2022'!Y37</f>
        <v>866552.2442588727</v>
      </c>
      <c r="D165" s="6"/>
      <c r="E165" s="20">
        <f>+'Resultater 2022'!W70</f>
        <v>2</v>
      </c>
      <c r="F165" s="21" t="str">
        <f>+'Resultater 2022'!X70</f>
        <v>Hillerød</v>
      </c>
      <c r="G165" s="23">
        <f>+'Resultater 2022'!Y70</f>
        <v>732306.03448275861</v>
      </c>
      <c r="I165" s="33">
        <f>+'Resultater 2022'!W103</f>
        <v>2</v>
      </c>
      <c r="J165" s="34" t="str">
        <f>+'Resultater 2022'!X103</f>
        <v>Vallensbæk</v>
      </c>
      <c r="K165" s="35">
        <f>+'Resultater 2022'!Y103</f>
        <v>0.72818058878601888</v>
      </c>
      <c r="M165" s="33">
        <f>+'Resultater 2022'!W136</f>
        <v>2</v>
      </c>
      <c r="N165" s="34" t="str">
        <f>+'Resultater 2022'!X136</f>
        <v>Vallensbæk</v>
      </c>
      <c r="O165" s="36">
        <f>+'Resultater 2022'!Y136</f>
        <v>901.59159471548946</v>
      </c>
    </row>
    <row r="166" spans="1:15" x14ac:dyDescent="0.25">
      <c r="A166" s="20">
        <f>+'Resultater 2022'!W38</f>
        <v>3</v>
      </c>
      <c r="B166" s="21" t="str">
        <f>+'Resultater 2022'!X38</f>
        <v>Hillerød</v>
      </c>
      <c r="C166" s="23">
        <f>+'Resultater 2022'!Y38</f>
        <v>896594.82758620696</v>
      </c>
      <c r="E166" s="20">
        <f>+'Resultater 2022'!W71</f>
        <v>3</v>
      </c>
      <c r="F166" s="21" t="str">
        <f>+'Resultater 2022'!X71</f>
        <v>Hvidovre</v>
      </c>
      <c r="G166" s="23">
        <f>+'Resultater 2022'!Y71</f>
        <v>785624.21185372013</v>
      </c>
      <c r="I166" s="33">
        <f>+'Resultater 2022'!W104</f>
        <v>3</v>
      </c>
      <c r="J166" s="34" t="str">
        <f>+'Resultater 2022'!X104</f>
        <v>Allerød</v>
      </c>
      <c r="K166" s="35">
        <f>+'Resultater 2022'!Y104</f>
        <v>0.84530853761622993</v>
      </c>
      <c r="M166" s="33">
        <f>+'Resultater 2022'!W137</f>
        <v>3</v>
      </c>
      <c r="N166" s="34" t="str">
        <f>+'Resultater 2022'!X137</f>
        <v>Dragør</v>
      </c>
      <c r="O166" s="36">
        <f>+'Resultater 2022'!Y137</f>
        <v>1008.798444503032</v>
      </c>
    </row>
    <row r="167" spans="1:15" x14ac:dyDescent="0.25">
      <c r="A167" s="20">
        <f>+'Resultater 2022'!W39</f>
        <v>4</v>
      </c>
      <c r="B167" s="21" t="str">
        <f>+'Resultater 2022'!X39</f>
        <v>Hvidovre</v>
      </c>
      <c r="C167" s="23">
        <f>+'Resultater 2022'!Y39</f>
        <v>905422.44640605303</v>
      </c>
      <c r="E167" s="20">
        <f>+'Resultater 2022'!W72</f>
        <v>4</v>
      </c>
      <c r="F167" s="21" t="str">
        <f>+'Resultater 2022'!X72</f>
        <v>Albertslund</v>
      </c>
      <c r="G167" s="23">
        <f>+'Resultater 2022'!Y72</f>
        <v>790953.15024232632</v>
      </c>
      <c r="I167" s="33">
        <f>+'Resultater 2022'!W105</f>
        <v>4</v>
      </c>
      <c r="J167" s="34" t="str">
        <f>+'Resultater 2022'!X105</f>
        <v>Lyngby-Taarbæk</v>
      </c>
      <c r="K167" s="35">
        <f>+'Resultater 2022'!Y105</f>
        <v>0.99636384459014515</v>
      </c>
      <c r="M167" s="33">
        <f>+'Resultater 2022'!W138</f>
        <v>4</v>
      </c>
      <c r="N167" s="34" t="str">
        <f>+'Resultater 2022'!X138</f>
        <v>Hillerød</v>
      </c>
      <c r="O167" s="36">
        <f>+'Resultater 2022'!Y138</f>
        <v>1054.7243605661783</v>
      </c>
    </row>
    <row r="168" spans="1:15" x14ac:dyDescent="0.25">
      <c r="A168" s="20">
        <f>+'Resultater 2022'!W40</f>
        <v>5</v>
      </c>
      <c r="B168" s="21" t="str">
        <f>+'Resultater 2022'!X40</f>
        <v>Ishøj</v>
      </c>
      <c r="C168" s="23">
        <f>+'Resultater 2022'!Y40</f>
        <v>1020100.5025125629</v>
      </c>
      <c r="E168" s="20">
        <f>+'Resultater 2022'!W73</f>
        <v>5</v>
      </c>
      <c r="F168" s="21" t="str">
        <f>+'Resultater 2022'!X73</f>
        <v>Dragør</v>
      </c>
      <c r="G168" s="23">
        <f>+'Resultater 2022'!Y73</f>
        <v>806400.94836670184</v>
      </c>
      <c r="I168" s="33">
        <f>+'Resultater 2022'!W106</f>
        <v>5</v>
      </c>
      <c r="J168" s="34" t="str">
        <f>+'Resultater 2022'!X106</f>
        <v>Egedal</v>
      </c>
      <c r="K168" s="35">
        <f>+'Resultater 2022'!Y106</f>
        <v>1.1864863823722023</v>
      </c>
      <c r="M168" s="33">
        <f>+'Resultater 2022'!W139</f>
        <v>5</v>
      </c>
      <c r="N168" s="34" t="str">
        <f>+'Resultater 2022'!X139</f>
        <v>Glostrup</v>
      </c>
      <c r="O168" s="36">
        <f>+'Resultater 2022'!Y139</f>
        <v>1070.4466251795118</v>
      </c>
    </row>
    <row r="169" spans="1:15" x14ac:dyDescent="0.25">
      <c r="A169" s="20">
        <f>+'Resultater 2022'!W41</f>
        <v>6</v>
      </c>
      <c r="B169" s="21" t="str">
        <f>+'Resultater 2022'!X41</f>
        <v>Albertslund</v>
      </c>
      <c r="C169" s="23">
        <f>+'Resultater 2022'!Y41</f>
        <v>1020274.6365105008</v>
      </c>
      <c r="E169" s="20">
        <f>+'Resultater 2022'!W74</f>
        <v>6</v>
      </c>
      <c r="F169" s="21" t="str">
        <f>+'Resultater 2022'!X74</f>
        <v>Glostrup</v>
      </c>
      <c r="G169" s="23">
        <f>+'Resultater 2022'!Y74</f>
        <v>816969.78079331946</v>
      </c>
      <c r="I169" s="33">
        <f>+'Resultater 2022'!W107</f>
        <v>6</v>
      </c>
      <c r="J169" s="34" t="str">
        <f>+'Resultater 2022'!X107</f>
        <v>Dragør</v>
      </c>
      <c r="K169" s="35">
        <f>+'Resultater 2022'!Y107</f>
        <v>1.2509886633271816</v>
      </c>
      <c r="M169" s="33">
        <f>+'Resultater 2022'!W140</f>
        <v>6</v>
      </c>
      <c r="N169" s="34" t="str">
        <f>+'Resultater 2022'!X140</f>
        <v>Lyngby-Taarbæk</v>
      </c>
      <c r="O169" s="36">
        <f>+'Resultater 2022'!Y140</f>
        <v>1193.9187448106049</v>
      </c>
    </row>
    <row r="170" spans="1:15" x14ac:dyDescent="0.25">
      <c r="A170" s="20">
        <f>+'Resultater 2022'!W42</f>
        <v>7</v>
      </c>
      <c r="B170" s="21" t="str">
        <f>+'Resultater 2022'!X42</f>
        <v>Dragør</v>
      </c>
      <c r="C170" s="23">
        <f>+'Resultater 2022'!Y42</f>
        <v>1079516.4383561644</v>
      </c>
      <c r="E170" s="20">
        <f>+'Resultater 2022'!W75</f>
        <v>7</v>
      </c>
      <c r="F170" s="21" t="str">
        <f>+'Resultater 2022'!X75</f>
        <v>Ishøj</v>
      </c>
      <c r="G170" s="23">
        <f>+'Resultater 2022'!Y75</f>
        <v>894472.36180904531</v>
      </c>
      <c r="I170" s="33">
        <f>+'Resultater 2022'!W108</f>
        <v>7</v>
      </c>
      <c r="J170" s="34" t="str">
        <f>+'Resultater 2022'!X108</f>
        <v>Rødovre</v>
      </c>
      <c r="K170" s="35">
        <f>+'Resultater 2022'!Y108</f>
        <v>1.2869009086300356</v>
      </c>
      <c r="M170" s="33">
        <f>+'Resultater 2022'!W141</f>
        <v>7</v>
      </c>
      <c r="N170" s="34" t="str">
        <f>+'Resultater 2022'!X141</f>
        <v>Egedal</v>
      </c>
      <c r="O170" s="36">
        <f>+'Resultater 2022'!Y141</f>
        <v>1277.1678415963634</v>
      </c>
    </row>
    <row r="171" spans="1:15" x14ac:dyDescent="0.25">
      <c r="A171" s="20">
        <f>+'Resultater 2022'!W43</f>
        <v>8</v>
      </c>
      <c r="B171" s="21" t="str">
        <f>+'Resultater 2022'!X43</f>
        <v>Rødovre</v>
      </c>
      <c r="C171" s="23">
        <f>+'Resultater 2022'!Y43</f>
        <v>1096969.696969697</v>
      </c>
      <c r="E171" s="20">
        <f>+'Resultater 2022'!W76</f>
        <v>8</v>
      </c>
      <c r="F171" s="21" t="str">
        <f>+'Resultater 2022'!X76</f>
        <v>Tårnby</v>
      </c>
      <c r="G171" s="23">
        <f>+'Resultater 2022'!Y76</f>
        <v>926829.26829268294</v>
      </c>
      <c r="I171" s="33">
        <f>+'Resultater 2022'!W109</f>
        <v>8</v>
      </c>
      <c r="J171" s="34" t="str">
        <f>+'Resultater 2022'!X109</f>
        <v>Glostrup</v>
      </c>
      <c r="K171" s="35">
        <f>+'Resultater 2022'!Y109</f>
        <v>1.3102646515762839</v>
      </c>
      <c r="M171" s="33">
        <f>+'Resultater 2022'!W142</f>
        <v>8</v>
      </c>
      <c r="N171" s="34" t="str">
        <f>+'Resultater 2022'!X142</f>
        <v>København</v>
      </c>
      <c r="O171" s="36">
        <f>+'Resultater 2022'!Y142</f>
        <v>1280.8017167563455</v>
      </c>
    </row>
    <row r="172" spans="1:15" x14ac:dyDescent="0.25">
      <c r="A172" s="20">
        <f>+'Resultater 2022'!W44</f>
        <v>9</v>
      </c>
      <c r="B172" s="21" t="str">
        <f>+'Resultater 2022'!X44</f>
        <v>Gladsaxe</v>
      </c>
      <c r="C172" s="23">
        <f>+'Resultater 2022'!Y44</f>
        <v>1103942.652329749</v>
      </c>
      <c r="E172" s="20">
        <f>+'Resultater 2022'!W77</f>
        <v>9</v>
      </c>
      <c r="F172" s="21" t="str">
        <f>+'Resultater 2022'!X77</f>
        <v>Ballerup</v>
      </c>
      <c r="G172" s="23">
        <f>+'Resultater 2022'!Y77</f>
        <v>930131.97969543166</v>
      </c>
      <c r="I172" s="33">
        <f>+'Resultater 2022'!W110</f>
        <v>9</v>
      </c>
      <c r="J172" s="34" t="str">
        <f>+'Resultater 2022'!X110</f>
        <v>Rudersdal</v>
      </c>
      <c r="K172" s="35">
        <f>+'Resultater 2022'!Y110</f>
        <v>1.3281808144443723</v>
      </c>
      <c r="M172" s="33">
        <f>+'Resultater 2022'!W143</f>
        <v>9</v>
      </c>
      <c r="N172" s="34" t="str">
        <f>+'Resultater 2022'!X143</f>
        <v>Rødovre</v>
      </c>
      <c r="O172" s="36">
        <f>+'Resultater 2022'!Y143</f>
        <v>1298.6000077993997</v>
      </c>
    </row>
    <row r="173" spans="1:15" x14ac:dyDescent="0.25">
      <c r="A173" s="37">
        <f>+'Resultater 2022'!W45</f>
        <v>10</v>
      </c>
      <c r="B173" s="38" t="str">
        <f>+'Resultater 2022'!X45</f>
        <v>Tårnby</v>
      </c>
      <c r="C173" s="39">
        <f>+'Resultater 2022'!Y45</f>
        <v>1107317.0731707318</v>
      </c>
      <c r="E173" s="37">
        <f>+'Resultater 2022'!W78</f>
        <v>10</v>
      </c>
      <c r="F173" s="38" t="str">
        <f>+'Resultater 2022'!X78</f>
        <v>Herlev</v>
      </c>
      <c r="G173" s="39">
        <f>+'Resultater 2022'!Y78</f>
        <v>949999.99999999988</v>
      </c>
      <c r="I173" s="37">
        <f>+'Resultater 2022'!W111</f>
        <v>10</v>
      </c>
      <c r="J173" s="38" t="str">
        <f>+'Resultater 2022'!X111</f>
        <v>Hillerød</v>
      </c>
      <c r="K173" s="40">
        <f>+'Resultater 2022'!Y111</f>
        <v>1.4402781226719643</v>
      </c>
      <c r="M173" s="37">
        <f>+'Resultater 2022'!W144</f>
        <v>10</v>
      </c>
      <c r="N173" s="38" t="str">
        <f>+'Resultater 2022'!X144</f>
        <v>Rudersdal</v>
      </c>
      <c r="O173" s="41">
        <f>+'Resultater 2022'!Y144</f>
        <v>1337.9229720075339</v>
      </c>
    </row>
    <row r="174" spans="1:15" x14ac:dyDescent="0.25">
      <c r="A174">
        <f>+'Resultater 2022'!W46</f>
        <v>11</v>
      </c>
      <c r="B174" s="6" t="str">
        <f>+'Resultater 2022'!X46</f>
        <v>Herlev</v>
      </c>
      <c r="C174" s="17">
        <f>+'Resultater 2022'!Y46</f>
        <v>1110416.6666666667</v>
      </c>
      <c r="E174">
        <f>+'Resultater 2022'!W79</f>
        <v>11</v>
      </c>
      <c r="F174" s="6" t="str">
        <f>+'Resultater 2022'!X79</f>
        <v>Gladsaxe</v>
      </c>
      <c r="G174" s="17">
        <f>+'Resultater 2022'!Y79</f>
        <v>991636.79808841099</v>
      </c>
      <c r="I174">
        <f>+'Resultater 2022'!W112</f>
        <v>11</v>
      </c>
      <c r="J174" s="6" t="str">
        <f>+'Resultater 2022'!X112</f>
        <v>Gribskov</v>
      </c>
      <c r="K174" s="7">
        <f>+'Resultater 2022'!Y112</f>
        <v>1.4837822247859076</v>
      </c>
      <c r="M174">
        <f>+'Resultater 2022'!W145</f>
        <v>11</v>
      </c>
      <c r="N174" s="6" t="str">
        <f>+'Resultater 2022'!X145</f>
        <v>Tårnby</v>
      </c>
      <c r="O174" s="8">
        <f>+'Resultater 2022'!Y145</f>
        <v>1511.2348379399482</v>
      </c>
    </row>
    <row r="175" spans="1:15" x14ac:dyDescent="0.25">
      <c r="A175">
        <f>+'Resultater 2022'!W47</f>
        <v>12</v>
      </c>
      <c r="B175" s="6" t="str">
        <f>+'Resultater 2022'!X47</f>
        <v>Rudersdal</v>
      </c>
      <c r="C175" s="17">
        <f>+'Resultater 2022'!Y47</f>
        <v>1190709.0464547677</v>
      </c>
      <c r="E175">
        <f>+'Resultater 2022'!W80</f>
        <v>12</v>
      </c>
      <c r="F175" s="6" t="str">
        <f>+'Resultater 2022'!X80</f>
        <v>Frederikssund</v>
      </c>
      <c r="G175" s="17">
        <f>+'Resultater 2022'!Y80</f>
        <v>995966.02972399152</v>
      </c>
      <c r="I175">
        <f>+'Resultater 2022'!W113</f>
        <v>12</v>
      </c>
      <c r="J175" s="6" t="str">
        <f>+'Resultater 2022'!X113</f>
        <v>Gentofte</v>
      </c>
      <c r="K175" s="7">
        <f>+'Resultater 2022'!Y113</f>
        <v>1.5577210327903834</v>
      </c>
      <c r="M175">
        <f>+'Resultater 2022'!W146</f>
        <v>12</v>
      </c>
      <c r="N175" s="6" t="str">
        <f>+'Resultater 2022'!X146</f>
        <v>Allerød</v>
      </c>
      <c r="O175" s="8">
        <f>+'Resultater 2022'!Y146</f>
        <v>1556.7765567765566</v>
      </c>
    </row>
    <row r="176" spans="1:15" x14ac:dyDescent="0.25">
      <c r="A176">
        <f>+'Resultater 2022'!W48</f>
        <v>13</v>
      </c>
      <c r="B176" s="6" t="str">
        <f>+'Resultater 2022'!X48</f>
        <v>Høje-Taastrup</v>
      </c>
      <c r="C176" s="17">
        <f>+'Resultater 2022'!Y48</f>
        <v>1234097.706879362</v>
      </c>
      <c r="E176">
        <f>+'Resultater 2022'!W81</f>
        <v>13</v>
      </c>
      <c r="F176" s="6" t="str">
        <f>+'Resultater 2022'!X81</f>
        <v>Hørsholm</v>
      </c>
      <c r="G176" s="17">
        <f>+'Resultater 2022'!Y81</f>
        <v>996713.27702702698</v>
      </c>
      <c r="I176">
        <f>+'Resultater 2022'!W114</f>
        <v>13</v>
      </c>
      <c r="J176" s="6" t="str">
        <f>+'Resultater 2022'!X114</f>
        <v>Halsnæs</v>
      </c>
      <c r="K176" s="7">
        <f>+'Resultater 2022'!Y114</f>
        <v>1.5876668200644271</v>
      </c>
      <c r="M176">
        <f>+'Resultater 2022'!W147</f>
        <v>13</v>
      </c>
      <c r="N176" s="6" t="str">
        <f>+'Resultater 2022'!X147</f>
        <v>Ballerup</v>
      </c>
      <c r="O176" s="8">
        <f>+'Resultater 2022'!Y147</f>
        <v>1568.2106055937834</v>
      </c>
    </row>
    <row r="177" spans="1:15" x14ac:dyDescent="0.25">
      <c r="A177">
        <f>+'Resultater 2022'!W49</f>
        <v>14</v>
      </c>
      <c r="B177" s="6" t="str">
        <f>+'Resultater 2022'!X49</f>
        <v>Furesø</v>
      </c>
      <c r="C177" s="17">
        <f>+'Resultater 2022'!Y49</f>
        <v>1234468.9378757516</v>
      </c>
      <c r="E177">
        <f>+'Resultater 2022'!W82</f>
        <v>14</v>
      </c>
      <c r="F177" s="6" t="str">
        <f>+'Resultater 2022'!X82</f>
        <v>Rudersdal</v>
      </c>
      <c r="G177" s="17">
        <f>+'Resultater 2022'!Y82</f>
        <v>1007334.9633251834</v>
      </c>
      <c r="I177">
        <f>+'Resultater 2022'!W115</f>
        <v>14</v>
      </c>
      <c r="J177" s="6" t="str">
        <f>+'Resultater 2022'!X115</f>
        <v>Tårnby</v>
      </c>
      <c r="K177" s="7">
        <f>+'Resultater 2022'!Y115</f>
        <v>1.6305428514615232</v>
      </c>
      <c r="M177">
        <f>+'Resultater 2022'!W148</f>
        <v>14</v>
      </c>
      <c r="N177" s="6" t="str">
        <f>+'Resultater 2022'!X148</f>
        <v>Gentofte</v>
      </c>
      <c r="O177" s="8">
        <f>+'Resultater 2022'!Y148</f>
        <v>1685.752898499182</v>
      </c>
    </row>
    <row r="178" spans="1:15" x14ac:dyDescent="0.25">
      <c r="A178">
        <f>+'Resultater 2022'!W50</f>
        <v>15</v>
      </c>
      <c r="B178" s="6" t="str">
        <f>+'Resultater 2022'!X50</f>
        <v>Ballerup</v>
      </c>
      <c r="C178" s="17">
        <f>+'Resultater 2022'!Y50</f>
        <v>1253096.4467005075</v>
      </c>
      <c r="E178">
        <f>+'Resultater 2022'!W83</f>
        <v>15</v>
      </c>
      <c r="F178" s="6" t="str">
        <f>+'Resultater 2022'!X83</f>
        <v>Rødovre</v>
      </c>
      <c r="G178" s="17">
        <f>+'Resultater 2022'!Y83</f>
        <v>1009090.9090909092</v>
      </c>
      <c r="I178">
        <f>+'Resultater 2022'!W116</f>
        <v>15</v>
      </c>
      <c r="J178" s="6" t="str">
        <f>+'Resultater 2022'!X116</f>
        <v>Frederiksberg</v>
      </c>
      <c r="K178" s="7">
        <f>+'Resultater 2022'!Y116</f>
        <v>1.6438475625708555</v>
      </c>
      <c r="M178">
        <f>+'Resultater 2022'!W149</f>
        <v>15</v>
      </c>
      <c r="N178" s="6" t="str">
        <f>+'Resultater 2022'!X149</f>
        <v>Halsnæs</v>
      </c>
      <c r="O178" s="8">
        <f>+'Resultater 2022'!Y149</f>
        <v>1754.4868844914863</v>
      </c>
    </row>
    <row r="179" spans="1:15" x14ac:dyDescent="0.25">
      <c r="A179">
        <f>+'Resultater 2022'!W51</f>
        <v>16</v>
      </c>
      <c r="B179" s="6" t="str">
        <f>+'Resultater 2022'!X51</f>
        <v>Frederikssund</v>
      </c>
      <c r="C179" s="17">
        <f>+'Resultater 2022'!Y51</f>
        <v>1269214.4373673035</v>
      </c>
      <c r="E179">
        <f>+'Resultater 2022'!W84</f>
        <v>16</v>
      </c>
      <c r="F179" s="6" t="str">
        <f>+'Resultater 2022'!X84</f>
        <v>Høje-Taastrup</v>
      </c>
      <c r="G179" s="17">
        <f>+'Resultater 2022'!Y84</f>
        <v>1030284.1475573281</v>
      </c>
      <c r="I179">
        <f>+'Resultater 2022'!W117</f>
        <v>16</v>
      </c>
      <c r="J179" s="6" t="str">
        <f>+'Resultater 2022'!X117</f>
        <v>Ballerup</v>
      </c>
      <c r="K179" s="7">
        <f>+'Resultater 2022'!Y117</f>
        <v>1.6860086953544897</v>
      </c>
      <c r="M179">
        <f>+'Resultater 2022'!W150</f>
        <v>16</v>
      </c>
      <c r="N179" s="6" t="str">
        <f>+'Resultater 2022'!X150</f>
        <v>Gribskov</v>
      </c>
      <c r="O179" s="8">
        <f>+'Resultater 2022'!Y150</f>
        <v>1787.7268491813466</v>
      </c>
    </row>
    <row r="180" spans="1:15" x14ac:dyDescent="0.25">
      <c r="A180">
        <f>+'Resultater 2022'!W52</f>
        <v>17</v>
      </c>
      <c r="B180" s="6" t="str">
        <f>+'Resultater 2022'!X52</f>
        <v>Helsingør</v>
      </c>
      <c r="C180" s="17">
        <f>+'Resultater 2022'!Y52</f>
        <v>1278963.4146341465</v>
      </c>
      <c r="E180">
        <f>+'Resultater 2022'!W85</f>
        <v>17</v>
      </c>
      <c r="F180" s="6" t="str">
        <f>+'Resultater 2022'!X85</f>
        <v>Brøndby</v>
      </c>
      <c r="G180" s="17">
        <f>+'Resultater 2022'!Y85</f>
        <v>1062352.9411764706</v>
      </c>
      <c r="I180">
        <f>+'Resultater 2022'!W118</f>
        <v>17</v>
      </c>
      <c r="J180" s="6" t="str">
        <f>+'Resultater 2022'!X118</f>
        <v>København</v>
      </c>
      <c r="K180" s="7">
        <f>+'Resultater 2022'!Y118</f>
        <v>1.7922344260388807</v>
      </c>
      <c r="M180">
        <f>+'Resultater 2022'!W151</f>
        <v>17</v>
      </c>
      <c r="N180" s="6" t="str">
        <f>+'Resultater 2022'!X151</f>
        <v>Frederikssund</v>
      </c>
      <c r="O180" s="8">
        <f>+'Resultater 2022'!Y151</f>
        <v>1804.3001653909766</v>
      </c>
    </row>
    <row r="181" spans="1:15" x14ac:dyDescent="0.25">
      <c r="A181">
        <f>+'Resultater 2022'!W53</f>
        <v>18</v>
      </c>
      <c r="B181" s="6" t="str">
        <f>+'Resultater 2022'!X53</f>
        <v>Brøndby</v>
      </c>
      <c r="C181" s="17">
        <f>+'Resultater 2022'!Y53</f>
        <v>1317647.0588235294</v>
      </c>
      <c r="E181">
        <f>+'Resultater 2022'!W86</f>
        <v>18</v>
      </c>
      <c r="F181" s="6" t="str">
        <f>+'Resultater 2022'!X86</f>
        <v>Egedal</v>
      </c>
      <c r="G181" s="17">
        <f>+'Resultater 2022'!Y86</f>
        <v>1076428.5714285714</v>
      </c>
      <c r="I181">
        <f>+'Resultater 2022'!W119</f>
        <v>18</v>
      </c>
      <c r="J181" s="6" t="str">
        <f>+'Resultater 2022'!X119</f>
        <v>Frederikssund</v>
      </c>
      <c r="K181" s="7">
        <f>+'Resultater 2022'!Y119</f>
        <v>1.8116081387745682</v>
      </c>
      <c r="M181">
        <f>+'Resultater 2022'!W152</f>
        <v>18</v>
      </c>
      <c r="N181" s="6" t="str">
        <f>+'Resultater 2022'!X152</f>
        <v>Frederiksberg</v>
      </c>
      <c r="O181" s="8">
        <f>+'Resultater 2022'!Y152</f>
        <v>1925.8161099968024</v>
      </c>
    </row>
    <row r="182" spans="1:15" x14ac:dyDescent="0.25">
      <c r="A182">
        <f>+'Resultater 2022'!W54</f>
        <v>19</v>
      </c>
      <c r="B182" s="6" t="str">
        <f>+'Resultater 2022'!X54</f>
        <v>Hørsholm</v>
      </c>
      <c r="C182" s="17">
        <f>+'Resultater 2022'!Y54</f>
        <v>1318951.554054054</v>
      </c>
      <c r="E182">
        <f>+'Resultater 2022'!W87</f>
        <v>19</v>
      </c>
      <c r="F182" s="6" t="str">
        <f>+'Resultater 2022'!X87</f>
        <v>Gentofte</v>
      </c>
      <c r="G182" s="17">
        <f>+'Resultater 2022'!Y87</f>
        <v>1082191.7808219178</v>
      </c>
      <c r="I182">
        <f>+'Resultater 2022'!W120</f>
        <v>19</v>
      </c>
      <c r="J182" s="6" t="str">
        <f>+'Resultater 2022'!X120</f>
        <v>Helsingør</v>
      </c>
      <c r="K182" s="7">
        <f>+'Resultater 2022'!Y120</f>
        <v>1.8604651162790697</v>
      </c>
      <c r="M182">
        <f>+'Resultater 2022'!W153</f>
        <v>19</v>
      </c>
      <c r="N182" s="6" t="str">
        <f>+'Resultater 2022'!X153</f>
        <v>Hvidovre</v>
      </c>
      <c r="O182" s="8">
        <f>+'Resultater 2022'!Y153</f>
        <v>1941.5962850998847</v>
      </c>
    </row>
    <row r="183" spans="1:15" x14ac:dyDescent="0.25">
      <c r="A183" s="24">
        <f>+'Resultater 2022'!W55</f>
        <v>20</v>
      </c>
      <c r="B183" s="25" t="str">
        <f>+'Resultater 2022'!X55</f>
        <v>Gentofte</v>
      </c>
      <c r="C183" s="26">
        <f>+'Resultater 2022'!Y55</f>
        <v>1328767.1232876712</v>
      </c>
      <c r="E183" s="24">
        <f>+'Resultater 2022'!W88</f>
        <v>20</v>
      </c>
      <c r="F183" s="25" t="str">
        <f>+'Resultater 2022'!X88</f>
        <v>Fredensborg</v>
      </c>
      <c r="G183" s="26">
        <f>+'Resultater 2022'!Y88</f>
        <v>1096368.424932729</v>
      </c>
      <c r="H183" s="32"/>
      <c r="I183" s="24">
        <f>+'Resultater 2022'!W121</f>
        <v>20</v>
      </c>
      <c r="J183" s="25" t="str">
        <f>+'Resultater 2022'!X121</f>
        <v>Gladsaxe</v>
      </c>
      <c r="K183" s="27">
        <f>+'Resultater 2022'!Y121</f>
        <v>1.9751280175566934</v>
      </c>
      <c r="L183" s="32"/>
      <c r="M183" s="24">
        <f>+'Resultater 2022'!W154</f>
        <v>20</v>
      </c>
      <c r="N183" s="25" t="str">
        <f>+'Resultater 2022'!X154</f>
        <v>Gladsaxe</v>
      </c>
      <c r="O183" s="28">
        <f>+'Resultater 2022'!Y154</f>
        <v>1958.6096231446304</v>
      </c>
    </row>
    <row r="184" spans="1:15" x14ac:dyDescent="0.25">
      <c r="A184" s="24">
        <f>+'Resultater 2022'!W56</f>
        <v>21</v>
      </c>
      <c r="B184" s="25" t="str">
        <f>+'Resultater 2022'!X56</f>
        <v>Egedal</v>
      </c>
      <c r="C184" s="26">
        <f>+'Resultater 2022'!Y56</f>
        <v>1333441.5584415584</v>
      </c>
      <c r="E184" s="24">
        <f>+'Resultater 2022'!W89</f>
        <v>21</v>
      </c>
      <c r="F184" s="25" t="str">
        <f>+'Resultater 2022'!X89</f>
        <v>Helsingør</v>
      </c>
      <c r="G184" s="26">
        <f>+'Resultater 2022'!Y89</f>
        <v>1103658.5365853659</v>
      </c>
      <c r="I184" s="24">
        <f>+'Resultater 2022'!W122</f>
        <v>21</v>
      </c>
      <c r="J184" s="25" t="str">
        <f>+'Resultater 2022'!X122</f>
        <v>Furesø</v>
      </c>
      <c r="K184" s="27">
        <f>+'Resultater 2022'!Y122</f>
        <v>2.2046478748785012</v>
      </c>
      <c r="M184" s="24">
        <f>+'Resultater 2022'!W155</f>
        <v>21</v>
      </c>
      <c r="N184" s="25" t="str">
        <f>+'Resultater 2022'!X155</f>
        <v>Helsingør</v>
      </c>
      <c r="O184" s="28">
        <f>+'Resultater 2022'!Y155</f>
        <v>2053.3182076006806</v>
      </c>
    </row>
    <row r="185" spans="1:15" x14ac:dyDescent="0.25">
      <c r="A185" s="24">
        <f>+'Resultater 2022'!W57</f>
        <v>22</v>
      </c>
      <c r="B185" s="25" t="str">
        <f>+'Resultater 2022'!X57</f>
        <v>Frederiksberg</v>
      </c>
      <c r="C185" s="26">
        <f>+'Resultater 2022'!Y57</f>
        <v>1351016.7992926615</v>
      </c>
      <c r="E185" s="24">
        <f>+'Resultater 2022'!W90</f>
        <v>22</v>
      </c>
      <c r="F185" s="25" t="str">
        <f>+'Resultater 2022'!X90</f>
        <v>Halsnæs</v>
      </c>
      <c r="G185" s="26">
        <f>+'Resultater 2022'!Y90</f>
        <v>1105072.4637681157</v>
      </c>
      <c r="I185" s="24">
        <f>+'Resultater 2022'!W123</f>
        <v>22</v>
      </c>
      <c r="J185" s="25" t="str">
        <f>+'Resultater 2022'!X123</f>
        <v>Hørsholm</v>
      </c>
      <c r="K185" s="27">
        <f>+'Resultater 2022'!Y123</f>
        <v>2.3462270133164238</v>
      </c>
      <c r="M185" s="24">
        <f>+'Resultater 2022'!W156</f>
        <v>22</v>
      </c>
      <c r="N185" s="25" t="str">
        <f>+'Resultater 2022'!X156</f>
        <v>Hørsholm</v>
      </c>
      <c r="O185" s="28">
        <f>+'Resultater 2022'!Y156</f>
        <v>2338.5156150919465</v>
      </c>
    </row>
    <row r="186" spans="1:15" x14ac:dyDescent="0.25">
      <c r="A186" s="24">
        <f>+'Resultater 2022'!W58</f>
        <v>23</v>
      </c>
      <c r="B186" s="25" t="str">
        <f>+'Resultater 2022'!X58</f>
        <v>Halsnæs</v>
      </c>
      <c r="C186" s="26">
        <f>+'Resultater 2022'!Y58</f>
        <v>1351449.2753623188</v>
      </c>
      <c r="E186" s="24">
        <f>+'Resultater 2022'!W91</f>
        <v>23</v>
      </c>
      <c r="F186" s="25" t="str">
        <f>+'Resultater 2022'!X91</f>
        <v>Furesø</v>
      </c>
      <c r="G186" s="26">
        <f>+'Resultater 2022'!Y91</f>
        <v>1128256.5130260524</v>
      </c>
      <c r="I186" s="24">
        <f>+'Resultater 2022'!W124</f>
        <v>23</v>
      </c>
      <c r="J186" s="25" t="str">
        <f>+'Resultater 2022'!X124</f>
        <v>Fredensborg</v>
      </c>
      <c r="K186" s="27">
        <f>+'Resultater 2022'!Y124</f>
        <v>2.3807810443176831</v>
      </c>
      <c r="M186" s="24">
        <f>+'Resultater 2022'!W157</f>
        <v>23</v>
      </c>
      <c r="N186" s="25" t="str">
        <f>+'Resultater 2022'!X157</f>
        <v>Ishøj</v>
      </c>
      <c r="O186" s="28">
        <f>+'Resultater 2022'!Y157</f>
        <v>2446.5672462373718</v>
      </c>
    </row>
    <row r="187" spans="1:15" x14ac:dyDescent="0.25">
      <c r="A187" s="24">
        <f>+'Resultater 2022'!W59</f>
        <v>24</v>
      </c>
      <c r="B187" s="25" t="str">
        <f>+'Resultater 2022'!X59</f>
        <v>Vallensbæk</v>
      </c>
      <c r="C187" s="26">
        <f>+'Resultater 2022'!Y59</f>
        <v>1452571.4285714286</v>
      </c>
      <c r="E187" s="24">
        <f>+'Resultater 2022'!W92</f>
        <v>24</v>
      </c>
      <c r="F187" s="25" t="str">
        <f>+'Resultater 2022'!X92</f>
        <v>Frederiksberg</v>
      </c>
      <c r="G187" s="26">
        <f>+'Resultater 2022'!Y92</f>
        <v>1171529.619805482</v>
      </c>
      <c r="I187" s="24">
        <f>+'Resultater 2022'!W125</f>
        <v>24</v>
      </c>
      <c r="J187" s="25" t="str">
        <f>+'Resultater 2022'!X125</f>
        <v>Høje-Taastrup</v>
      </c>
      <c r="K187" s="27">
        <f>+'Resultater 2022'!Y125</f>
        <v>2.3830596061893026</v>
      </c>
      <c r="M187" s="24">
        <f>+'Resultater 2022'!W158</f>
        <v>24</v>
      </c>
      <c r="N187" s="25" t="str">
        <f>+'Resultater 2022'!X158</f>
        <v>Høje-Taastrup</v>
      </c>
      <c r="O187" s="28">
        <f>+'Resultater 2022'!Y158</f>
        <v>2455.2285349410472</v>
      </c>
    </row>
    <row r="188" spans="1:15" x14ac:dyDescent="0.25">
      <c r="A188" s="24">
        <f>+'Resultater 2022'!W60</f>
        <v>25</v>
      </c>
      <c r="B188" s="25" t="str">
        <f>+'Resultater 2022'!X60</f>
        <v>Fredensborg</v>
      </c>
      <c r="C188" s="26">
        <f>+'Resultater 2022'!Y60</f>
        <v>1470427.45770209</v>
      </c>
      <c r="E188" s="24">
        <f>+'Resultater 2022'!W93</f>
        <v>25</v>
      </c>
      <c r="F188" s="25" t="str">
        <f>+'Resultater 2022'!X93</f>
        <v>Lyngby-Taarbæk</v>
      </c>
      <c r="G188" s="26">
        <f>+'Resultater 2022'!Y93</f>
        <v>1198275.8620689656</v>
      </c>
      <c r="I188" s="24">
        <f>+'Resultater 2022'!W126</f>
        <v>25</v>
      </c>
      <c r="J188" s="25" t="str">
        <f>+'Resultater 2022'!X126</f>
        <v>Hvidovre</v>
      </c>
      <c r="K188" s="27">
        <f>+'Resultater 2022'!Y126</f>
        <v>2.4714058653037054</v>
      </c>
      <c r="M188" s="24">
        <f>+'Resultater 2022'!W159</f>
        <v>25</v>
      </c>
      <c r="N188" s="25" t="str">
        <f>+'Resultater 2022'!X159</f>
        <v>Furesø</v>
      </c>
      <c r="O188" s="28">
        <f>+'Resultater 2022'!Y159</f>
        <v>2487.4083237607142</v>
      </c>
    </row>
    <row r="189" spans="1:15" x14ac:dyDescent="0.25">
      <c r="A189" s="24">
        <f>+'Resultater 2022'!W61</f>
        <v>26</v>
      </c>
      <c r="B189" s="25" t="str">
        <f>+'Resultater 2022'!X61</f>
        <v>Bornholm</v>
      </c>
      <c r="C189" s="26">
        <f>+'Resultater 2022'!Y61</f>
        <v>1533333.3333333333</v>
      </c>
      <c r="E189" s="24">
        <f>+'Resultater 2022'!W94</f>
        <v>26</v>
      </c>
      <c r="F189" s="25" t="str">
        <f>+'Resultater 2022'!X94</f>
        <v>Gribskov</v>
      </c>
      <c r="G189" s="26">
        <f>+'Resultater 2022'!Y94</f>
        <v>1204844.4976076558</v>
      </c>
      <c r="I189" s="24">
        <f>+'Resultater 2022'!W127</f>
        <v>26</v>
      </c>
      <c r="J189" s="25" t="str">
        <f>+'Resultater 2022'!X127</f>
        <v>Ishøj</v>
      </c>
      <c r="K189" s="27">
        <f>+'Resultater 2022'!Y127</f>
        <v>2.7352072022541405</v>
      </c>
      <c r="M189" s="24">
        <f>+'Resultater 2022'!W160</f>
        <v>26</v>
      </c>
      <c r="N189" s="25" t="str">
        <f>+'Resultater 2022'!X160</f>
        <v>Fredensborg</v>
      </c>
      <c r="O189" s="28">
        <f>+'Resultater 2022'!Y160</f>
        <v>2610.2131636682757</v>
      </c>
    </row>
    <row r="190" spans="1:15" x14ac:dyDescent="0.25">
      <c r="A190" s="24">
        <v>27</v>
      </c>
      <c r="B190" s="25" t="str">
        <f>+'Resultater 2022'!X62</f>
        <v>Gribskov</v>
      </c>
      <c r="C190" s="26">
        <f>+'Resultater 2022'!Y62</f>
        <v>1584629.1866028709</v>
      </c>
      <c r="E190" s="24">
        <v>27</v>
      </c>
      <c r="F190" s="25" t="str">
        <f>+'Resultater 2022'!X95</f>
        <v>Vallensbæk</v>
      </c>
      <c r="G190" s="26">
        <f>+'Resultater 2022'!Y95</f>
        <v>1238142.857142857</v>
      </c>
      <c r="I190" s="24">
        <v>27</v>
      </c>
      <c r="J190" s="25" t="str">
        <f>+'Resultater 2022'!X128</f>
        <v>Herlev</v>
      </c>
      <c r="K190" s="27">
        <f>+'Resultater 2022'!Y128</f>
        <v>2.8220353930272211</v>
      </c>
      <c r="M190" s="24">
        <v>27</v>
      </c>
      <c r="N190" s="25" t="str">
        <f>+'Resultater 2022'!X161</f>
        <v>Herlev</v>
      </c>
      <c r="O190" s="28">
        <f>+'Resultater 2022'!Y161</f>
        <v>2680.9336233758595</v>
      </c>
    </row>
    <row r="191" spans="1:15" x14ac:dyDescent="0.25">
      <c r="A191" s="24">
        <v>28</v>
      </c>
      <c r="B191" s="25" t="str">
        <f>+'Resultater 2022'!X63</f>
        <v>Lyngby-Taarbæk</v>
      </c>
      <c r="C191" s="26">
        <f>+'Resultater 2022'!Y63</f>
        <v>1612068.9655172415</v>
      </c>
      <c r="E191" s="24">
        <v>28</v>
      </c>
      <c r="F191" s="25" t="str">
        <f>+'Resultater 2022'!X96</f>
        <v>Bornholm</v>
      </c>
      <c r="G191" s="26">
        <f>+'Resultater 2022'!Y96</f>
        <v>1266666.6666666667</v>
      </c>
      <c r="I191" s="24">
        <v>28</v>
      </c>
      <c r="J191" s="25" t="str">
        <f>+'Resultater 2022'!X129</f>
        <v>Albertslund</v>
      </c>
      <c r="K191" s="27">
        <f>+'Resultater 2022'!Y129</f>
        <v>3.7433478471214321</v>
      </c>
      <c r="M191" s="24">
        <v>28</v>
      </c>
      <c r="N191" s="25" t="str">
        <f>+'Resultater 2022'!X162</f>
        <v>Albertslund</v>
      </c>
      <c r="O191" s="28">
        <f>+'Resultater 2022'!Y162</f>
        <v>2960.8127721335268</v>
      </c>
    </row>
    <row r="192" spans="1:15" x14ac:dyDescent="0.25">
      <c r="A192" s="24">
        <v>29</v>
      </c>
      <c r="B192" s="25" t="str">
        <f>+'Resultater 2022'!X64</f>
        <v>Allerød</v>
      </c>
      <c r="C192" s="26">
        <f>+'Resultater 2022'!Y64</f>
        <v>2241666.6666666665</v>
      </c>
      <c r="E192" s="24">
        <v>29</v>
      </c>
      <c r="F192" s="25" t="str">
        <f>+'Resultater 2022'!X97</f>
        <v>Allerød</v>
      </c>
      <c r="G192" s="26">
        <f>+'Resultater 2022'!Y97</f>
        <v>1841666.6666666663</v>
      </c>
      <c r="I192" s="24">
        <v>29</v>
      </c>
      <c r="J192" s="25" t="str">
        <f>+'Resultater 2022'!X130</f>
        <v>Brøndby</v>
      </c>
      <c r="K192" s="27">
        <f>+'Resultater 2022'!Y130</f>
        <v>3.8426763110307416</v>
      </c>
      <c r="M192" s="24">
        <v>29</v>
      </c>
      <c r="N192" s="25" t="str">
        <f>+'Resultater 2022'!X163</f>
        <v>Brøndby</v>
      </c>
      <c r="O192" s="28">
        <f>+'Resultater 2022'!Y163</f>
        <v>4082.2784810126582</v>
      </c>
    </row>
    <row r="193" spans="1:15" x14ac:dyDescent="0.25">
      <c r="A193" s="6"/>
      <c r="B193" t="str">
        <f>+'Resultater 2022'!X65</f>
        <v>Gennemsnit</v>
      </c>
      <c r="C193" s="18">
        <f>+'Resultater 2022'!Y65</f>
        <v>1251169.9853780787</v>
      </c>
      <c r="E193" s="6"/>
      <c r="F193" t="str">
        <f>+'Resultater 2022'!X98</f>
        <v>Gennemsnit</v>
      </c>
      <c r="G193" s="11">
        <f>+'Resultater 2022'!Y98</f>
        <v>1032924.4439695524</v>
      </c>
      <c r="I193" s="6"/>
      <c r="J193" t="str">
        <f>+'Resultater 2022'!X131</f>
        <v>Gennemsnit</v>
      </c>
      <c r="K193" s="4">
        <f>+'Resultater 2022'!Y131</f>
        <v>1.8094503443296239</v>
      </c>
      <c r="M193" s="6"/>
      <c r="N193" t="str">
        <f>+'Resultater 2022'!X164</f>
        <v>Gennemsnit</v>
      </c>
      <c r="O193" s="11">
        <f>+'Resultater 2022'!Y164</f>
        <v>1800.5010586625576</v>
      </c>
    </row>
    <row r="194" spans="1:15" x14ac:dyDescent="0.25">
      <c r="A194" s="12" t="str">
        <f>+'Resultater 2022'!AA34</f>
        <v>Midlertidige botilbud § 107 SEL inkl. supplerende støtte</v>
      </c>
      <c r="B194" s="6"/>
      <c r="C194" s="6"/>
      <c r="D194" s="6"/>
      <c r="E194" s="12"/>
      <c r="F194" s="6"/>
      <c r="G194" s="6"/>
      <c r="I194" s="12"/>
      <c r="J194" s="6"/>
      <c r="K194" s="6"/>
      <c r="M194" s="12"/>
      <c r="N194" s="6"/>
      <c r="O194" s="6"/>
    </row>
    <row r="195" spans="1:15" x14ac:dyDescent="0.25">
      <c r="A195" s="10" t="s">
        <v>46</v>
      </c>
      <c r="B195" s="5"/>
      <c r="C195" s="9"/>
      <c r="D195" s="6"/>
      <c r="E195" s="10" t="s">
        <v>48</v>
      </c>
      <c r="F195" s="5"/>
      <c r="G195" s="9"/>
      <c r="I195" s="208" t="s">
        <v>49</v>
      </c>
      <c r="J195" s="208"/>
      <c r="K195" s="208"/>
      <c r="M195" s="10" t="s">
        <v>50</v>
      </c>
      <c r="N195" s="5"/>
      <c r="O195" s="9"/>
    </row>
    <row r="196" spans="1:15" x14ac:dyDescent="0.25">
      <c r="A196" s="20">
        <f>+'Resultater 2022'!AA36</f>
        <v>1</v>
      </c>
      <c r="B196" s="21" t="str">
        <f>+'Resultater 2022'!AB36</f>
        <v>Dragør</v>
      </c>
      <c r="C196" s="23">
        <f>+'Resultater 2022'!AC36</f>
        <v>572625.42047092749</v>
      </c>
      <c r="D196" s="6"/>
      <c r="E196" s="20">
        <f>+'Resultater 2022'!AA69</f>
        <v>1</v>
      </c>
      <c r="F196" s="21" t="str">
        <f>+'Resultater 2022'!AB69</f>
        <v>Frederiksberg</v>
      </c>
      <c r="G196" s="23">
        <f>+'Resultater 2022'!AC69</f>
        <v>512489.92747784051</v>
      </c>
      <c r="I196" s="33">
        <f>+'Resultater 2022'!AA102</f>
        <v>1</v>
      </c>
      <c r="J196" s="34" t="str">
        <f>+'Resultater 2022'!AB102</f>
        <v>Allerød</v>
      </c>
      <c r="K196" s="35">
        <f>+'Resultater 2022'!AC102</f>
        <v>0.70442378134685824</v>
      </c>
      <c r="M196" s="33">
        <f>+'Resultater 2022'!AA135</f>
        <v>1</v>
      </c>
      <c r="N196" s="34" t="str">
        <f>+'Resultater 2022'!AB135</f>
        <v>Gladsaxe</v>
      </c>
      <c r="O196" s="36">
        <f>+'Resultater 2022'!AC135</f>
        <v>674.89440026429418</v>
      </c>
    </row>
    <row r="197" spans="1:15" x14ac:dyDescent="0.25">
      <c r="A197" s="20">
        <f>+'Resultater 2022'!AA37</f>
        <v>2</v>
      </c>
      <c r="B197" s="21" t="str">
        <f>+'Resultater 2022'!AB37</f>
        <v>Frederiksberg</v>
      </c>
      <c r="C197" s="23">
        <f>+'Resultater 2022'!AC37</f>
        <v>583400.48348106374</v>
      </c>
      <c r="D197" s="6"/>
      <c r="E197" s="20">
        <f>+'Resultater 2022'!AA70</f>
        <v>2</v>
      </c>
      <c r="F197" s="21" t="str">
        <f>+'Resultater 2022'!AB70</f>
        <v>Dragør</v>
      </c>
      <c r="G197" s="23">
        <f>+'Resultater 2022'!AC70</f>
        <v>520558.00096107641</v>
      </c>
      <c r="I197" s="33">
        <f>+'Resultater 2022'!AA103</f>
        <v>2</v>
      </c>
      <c r="J197" s="34" t="str">
        <f>+'Resultater 2022'!AB103</f>
        <v>Gladsaxe</v>
      </c>
      <c r="K197" s="35">
        <f>+'Resultater 2022'!AC103</f>
        <v>0.92974962833612573</v>
      </c>
      <c r="M197" s="33">
        <f>+'Resultater 2022'!AA136</f>
        <v>2</v>
      </c>
      <c r="N197" s="34" t="str">
        <f>+'Resultater 2022'!AB136</f>
        <v>Frederiksberg</v>
      </c>
      <c r="O197" s="36">
        <f>+'Resultater 2022'!AC136</f>
        <v>924.39173279846523</v>
      </c>
    </row>
    <row r="198" spans="1:15" x14ac:dyDescent="0.25">
      <c r="A198" s="20">
        <f>+'Resultater 2022'!AA38</f>
        <v>3</v>
      </c>
      <c r="B198" s="21" t="str">
        <f>+'Resultater 2022'!AB38</f>
        <v>Rødovre</v>
      </c>
      <c r="C198" s="23">
        <f>+'Resultater 2022'!AC38</f>
        <v>639676.11336032394</v>
      </c>
      <c r="E198" s="20">
        <f>+'Resultater 2022'!AA71</f>
        <v>3</v>
      </c>
      <c r="F198" s="21" t="str">
        <f>+'Resultater 2022'!AB71</f>
        <v>Rødovre</v>
      </c>
      <c r="G198" s="23">
        <f>+'Resultater 2022'!AC71</f>
        <v>594331.98380566796</v>
      </c>
      <c r="I198" s="33">
        <f>+'Resultater 2022'!AA104</f>
        <v>3</v>
      </c>
      <c r="J198" s="34" t="str">
        <f>+'Resultater 2022'!AB104</f>
        <v>København</v>
      </c>
      <c r="K198" s="35">
        <f>+'Resultater 2022'!AC104</f>
        <v>1.3065953465754727</v>
      </c>
      <c r="M198" s="33">
        <f>+'Resultater 2022'!AA137</f>
        <v>3</v>
      </c>
      <c r="N198" s="34" t="str">
        <f>+'Resultater 2022'!AB137</f>
        <v>Rudersdal</v>
      </c>
      <c r="O198" s="36">
        <f>+'Resultater 2022'!AC137</f>
        <v>1003.4422290056505</v>
      </c>
    </row>
    <row r="199" spans="1:15" x14ac:dyDescent="0.25">
      <c r="A199" s="20">
        <f>+'Resultater 2022'!AA39</f>
        <v>4</v>
      </c>
      <c r="B199" s="21" t="str">
        <f>+'Resultater 2022'!AB39</f>
        <v>Halsnæs</v>
      </c>
      <c r="C199" s="23">
        <f>+'Resultater 2022'!AC39</f>
        <v>664728.68217054266</v>
      </c>
      <c r="E199" s="20">
        <f>+'Resultater 2022'!AA72</f>
        <v>4</v>
      </c>
      <c r="F199" s="21" t="str">
        <f>+'Resultater 2022'!AB72</f>
        <v>Halsnæs</v>
      </c>
      <c r="G199" s="23">
        <f>+'Resultater 2022'!AC72</f>
        <v>649224.80620155041</v>
      </c>
      <c r="I199" s="33">
        <f>+'Resultater 2022'!AA105</f>
        <v>4</v>
      </c>
      <c r="J199" s="34" t="str">
        <f>+'Resultater 2022'!AB105</f>
        <v>Rudersdal</v>
      </c>
      <c r="K199" s="35">
        <f>+'Resultater 2022'!AC105</f>
        <v>1.3216860427355979</v>
      </c>
      <c r="M199" s="33">
        <f>+'Resultater 2022'!AA138</f>
        <v>4</v>
      </c>
      <c r="N199" s="34" t="str">
        <f>+'Resultater 2022'!AB138</f>
        <v>København</v>
      </c>
      <c r="O199" s="36">
        <f>+'Resultater 2022'!AC138</f>
        <v>1141.6852542892482</v>
      </c>
    </row>
    <row r="200" spans="1:15" x14ac:dyDescent="0.25">
      <c r="A200" s="20">
        <f>+'Resultater 2022'!AA40</f>
        <v>5</v>
      </c>
      <c r="B200" s="21" t="str">
        <f>+'Resultater 2022'!AB40</f>
        <v>Høje-Taastrup</v>
      </c>
      <c r="C200" s="23">
        <f>+'Resultater 2022'!AC40</f>
        <v>734166.66666666674</v>
      </c>
      <c r="E200" s="20">
        <f>+'Resultater 2022'!AA73</f>
        <v>5</v>
      </c>
      <c r="F200" s="21" t="str">
        <f>+'Resultater 2022'!AB73</f>
        <v>Lyngby-Taarbæk</v>
      </c>
      <c r="G200" s="23">
        <f>+'Resultater 2022'!AC73</f>
        <v>654723.12703583064</v>
      </c>
      <c r="I200" s="33">
        <f>+'Resultater 2022'!AA106</f>
        <v>5</v>
      </c>
      <c r="J200" s="34" t="str">
        <f>+'Resultater 2022'!AB106</f>
        <v>Vallensbæk</v>
      </c>
      <c r="K200" s="35">
        <f>+'Resultater 2022'!AC106</f>
        <v>1.4563611775720378</v>
      </c>
      <c r="M200" s="33">
        <f>+'Resultater 2022'!AA139</f>
        <v>5</v>
      </c>
      <c r="N200" s="34" t="str">
        <f>+'Resultater 2022'!AB139</f>
        <v>Lyngby-Taarbæk</v>
      </c>
      <c r="O200" s="36">
        <f>+'Resultater 2022'!AC139</f>
        <v>1150.9720273713747</v>
      </c>
    </row>
    <row r="201" spans="1:15" x14ac:dyDescent="0.25">
      <c r="A201" s="20">
        <f>+'Resultater 2022'!AA41</f>
        <v>6</v>
      </c>
      <c r="B201" s="21" t="str">
        <f>+'Resultater 2022'!AB41</f>
        <v>Gentofte</v>
      </c>
      <c r="C201" s="23">
        <f>+'Resultater 2022'!AC41</f>
        <v>744230.76923076925</v>
      </c>
      <c r="E201" s="20">
        <f>+'Resultater 2022'!AA74</f>
        <v>6</v>
      </c>
      <c r="F201" s="21" t="str">
        <f>+'Resultater 2022'!AB74</f>
        <v>Gentofte</v>
      </c>
      <c r="G201" s="23">
        <f>+'Resultater 2022'!AC74</f>
        <v>675000</v>
      </c>
      <c r="I201" s="33">
        <f>+'Resultater 2022'!AA107</f>
        <v>6</v>
      </c>
      <c r="J201" s="34" t="str">
        <f>+'Resultater 2022'!AB107</f>
        <v>Bornholm</v>
      </c>
      <c r="K201" s="35">
        <f>+'Resultater 2022'!AC107</f>
        <v>1.6031587460158889</v>
      </c>
      <c r="M201" s="33">
        <f>+'Resultater 2022'!AA140</f>
        <v>6</v>
      </c>
      <c r="N201" s="34" t="str">
        <f>+'Resultater 2022'!AB140</f>
        <v>Vallensbæk</v>
      </c>
      <c r="O201" s="36">
        <f>+'Resultater 2022'!AC140</f>
        <v>1212.2126287319254</v>
      </c>
    </row>
    <row r="202" spans="1:15" x14ac:dyDescent="0.25">
      <c r="A202" s="20">
        <f>+'Resultater 2022'!AA42</f>
        <v>7</v>
      </c>
      <c r="B202" s="21" t="str">
        <f>+'Resultater 2022'!AB42</f>
        <v>Hillerød</v>
      </c>
      <c r="C202" s="23">
        <f>+'Resultater 2022'!AC42</f>
        <v>751725.04957038991</v>
      </c>
      <c r="E202" s="20">
        <f>+'Resultater 2022'!AA75</f>
        <v>7</v>
      </c>
      <c r="F202" s="21" t="str">
        <f>+'Resultater 2022'!AB75</f>
        <v>Hvidovre</v>
      </c>
      <c r="G202" s="23">
        <f>+'Resultater 2022'!AC75</f>
        <v>690690.69069069065</v>
      </c>
      <c r="I202" s="33">
        <f>+'Resultater 2022'!AA108</f>
        <v>7</v>
      </c>
      <c r="J202" s="34" t="str">
        <f>+'Resultater 2022'!AB108</f>
        <v>Lyngby-Taarbæk</v>
      </c>
      <c r="K202" s="35">
        <f>+'Resultater 2022'!AC108</f>
        <v>1.7579523005124975</v>
      </c>
      <c r="M202" s="33">
        <f>+'Resultater 2022'!AA141</f>
        <v>7</v>
      </c>
      <c r="N202" s="34" t="str">
        <f>+'Resultater 2022'!AB141</f>
        <v>Allerød</v>
      </c>
      <c r="O202" s="36">
        <f>+'Resultater 2022'!AC141</f>
        <v>1239.7858551704705</v>
      </c>
    </row>
    <row r="203" spans="1:15" x14ac:dyDescent="0.25">
      <c r="A203" s="20">
        <f>+'Resultater 2022'!AA43</f>
        <v>8</v>
      </c>
      <c r="B203" s="21" t="str">
        <f>+'Resultater 2022'!AB43</f>
        <v>Lyngby-Taarbæk</v>
      </c>
      <c r="C203" s="23">
        <f>+'Resultater 2022'!AC43</f>
        <v>752442.99674267101</v>
      </c>
      <c r="E203" s="20">
        <f>+'Resultater 2022'!AA76</f>
        <v>8</v>
      </c>
      <c r="F203" s="21" t="str">
        <f>+'Resultater 2022'!AB76</f>
        <v>Høje-Taastrup</v>
      </c>
      <c r="G203" s="23">
        <f>+'Resultater 2022'!AC76</f>
        <v>698809.5238095239</v>
      </c>
      <c r="I203" s="33">
        <f>+'Resultater 2022'!AA109</f>
        <v>8</v>
      </c>
      <c r="J203" s="34" t="str">
        <f>+'Resultater 2022'!AB109</f>
        <v>Frederiksberg</v>
      </c>
      <c r="K203" s="35">
        <f>+'Resultater 2022'!AC109</f>
        <v>1.8037266358536088</v>
      </c>
      <c r="M203" s="33">
        <f>+'Resultater 2022'!AA142</f>
        <v>8</v>
      </c>
      <c r="N203" s="34" t="str">
        <f>+'Resultater 2022'!AB142</f>
        <v>Bornholm</v>
      </c>
      <c r="O203" s="36">
        <f>+'Resultater 2022'!AC142</f>
        <v>1341.5156272299132</v>
      </c>
    </row>
    <row r="204" spans="1:15" x14ac:dyDescent="0.25">
      <c r="A204" s="20">
        <f>+'Resultater 2022'!AA44</f>
        <v>9</v>
      </c>
      <c r="B204" s="21" t="str">
        <f>+'Resultater 2022'!AB44</f>
        <v>Hvidovre</v>
      </c>
      <c r="C204" s="23">
        <f>+'Resultater 2022'!AC44</f>
        <v>766766.76676676667</v>
      </c>
      <c r="E204" s="20">
        <f>+'Resultater 2022'!AA77</f>
        <v>9</v>
      </c>
      <c r="F204" s="21" t="str">
        <f>+'Resultater 2022'!AB77</f>
        <v>Hørsholm</v>
      </c>
      <c r="G204" s="23">
        <f>+'Resultater 2022'!AC77</f>
        <v>699412.90598290612</v>
      </c>
      <c r="I204" s="33">
        <f>+'Resultater 2022'!AA110</f>
        <v>9</v>
      </c>
      <c r="J204" s="34" t="str">
        <f>+'Resultater 2022'!AB110</f>
        <v>Tårnby</v>
      </c>
      <c r="K204" s="35">
        <f>+'Resultater 2022'!AC110</f>
        <v>1.9089282163451979</v>
      </c>
      <c r="M204" s="33">
        <f>+'Resultater 2022'!AA143</f>
        <v>9</v>
      </c>
      <c r="N204" s="34" t="str">
        <f>+'Resultater 2022'!AB143</f>
        <v>Dragør</v>
      </c>
      <c r="O204" s="36">
        <f>+'Resultater 2022'!AC143</f>
        <v>1428.0005272871078</v>
      </c>
    </row>
    <row r="205" spans="1:15" x14ac:dyDescent="0.25">
      <c r="A205" s="37">
        <f>+'Resultater 2022'!AA45</f>
        <v>10</v>
      </c>
      <c r="B205" s="38" t="str">
        <f>+'Resultater 2022'!AB45</f>
        <v>Gladsaxe</v>
      </c>
      <c r="C205" s="39">
        <f>+'Resultater 2022'!AC45</f>
        <v>771573.60406091379</v>
      </c>
      <c r="E205" s="37">
        <f>+'Resultater 2022'!AA78</f>
        <v>10</v>
      </c>
      <c r="F205" s="38" t="str">
        <f>+'Resultater 2022'!AB78</f>
        <v>Ishøj</v>
      </c>
      <c r="G205" s="39">
        <f>+'Resultater 2022'!AC78</f>
        <v>711246.20060790284</v>
      </c>
      <c r="I205" s="37">
        <f>+'Resultater 2022'!AA111</f>
        <v>10</v>
      </c>
      <c r="J205" s="38" t="str">
        <f>+'Resultater 2022'!AB111</f>
        <v>Egedal</v>
      </c>
      <c r="K205" s="40">
        <f>+'Resultater 2022'!AC111</f>
        <v>1.9184098000693401</v>
      </c>
      <c r="M205" s="37">
        <f>+'Resultater 2022'!AA144</f>
        <v>10</v>
      </c>
      <c r="N205" s="38" t="str">
        <f>+'Resultater 2022'!AB144</f>
        <v>Rødovre</v>
      </c>
      <c r="O205" s="41">
        <f>+'Resultater 2022'!AC144</f>
        <v>1431.1897983855242</v>
      </c>
    </row>
    <row r="206" spans="1:15" x14ac:dyDescent="0.25">
      <c r="A206">
        <f>+'Resultater 2022'!AA46</f>
        <v>11</v>
      </c>
      <c r="B206" s="6" t="str">
        <f>+'Resultater 2022'!AB46</f>
        <v>Hørsholm</v>
      </c>
      <c r="C206" s="17">
        <f>+'Resultater 2022'!AC46</f>
        <v>785515.49857549858</v>
      </c>
      <c r="E206">
        <f>+'Resultater 2022'!AA79</f>
        <v>11</v>
      </c>
      <c r="F206" s="6" t="str">
        <f>+'Resultater 2022'!AB79</f>
        <v>Furesø</v>
      </c>
      <c r="G206" s="17">
        <f>+'Resultater 2022'!AC79</f>
        <v>713153.72424722661</v>
      </c>
      <c r="I206">
        <f>+'Resultater 2022'!AA112</f>
        <v>11</v>
      </c>
      <c r="J206" s="6" t="str">
        <f>+'Resultater 2022'!AB112</f>
        <v>Glostrup</v>
      </c>
      <c r="K206" s="7">
        <f>+'Resultater 2022'!AC112</f>
        <v>2.0091636463106064</v>
      </c>
      <c r="M206">
        <f>+'Resultater 2022'!AA145</f>
        <v>11</v>
      </c>
      <c r="N206" s="6" t="str">
        <f>+'Resultater 2022'!AB145</f>
        <v>Egedal</v>
      </c>
      <c r="O206" s="8">
        <f>+'Resultater 2022'!AC145</f>
        <v>1474.2093300974614</v>
      </c>
    </row>
    <row r="207" spans="1:15" x14ac:dyDescent="0.25">
      <c r="A207">
        <f>+'Resultater 2022'!AA47</f>
        <v>12</v>
      </c>
      <c r="B207" s="6" t="str">
        <f>+'Resultater 2022'!AB47</f>
        <v>Furesø</v>
      </c>
      <c r="C207" s="17">
        <f>+'Resultater 2022'!AC47</f>
        <v>789223.45483359741</v>
      </c>
      <c r="E207">
        <f>+'Resultater 2022'!AA80</f>
        <v>12</v>
      </c>
      <c r="F207" s="6" t="str">
        <f>+'Resultater 2022'!AB80</f>
        <v>Hillerød</v>
      </c>
      <c r="G207" s="17">
        <f>+'Resultater 2022'!AC80</f>
        <v>714791.80436219438</v>
      </c>
      <c r="I207">
        <f>+'Resultater 2022'!AA113</f>
        <v>12</v>
      </c>
      <c r="J207" s="6" t="str">
        <f>+'Resultater 2022'!AB113</f>
        <v>Brøndby</v>
      </c>
      <c r="K207" s="7">
        <f>+'Resultater 2022'!AC113</f>
        <v>2.0479204339963832</v>
      </c>
      <c r="M207">
        <f>+'Resultater 2022'!AA146</f>
        <v>12</v>
      </c>
      <c r="N207" s="6" t="str">
        <f>+'Resultater 2022'!AB146</f>
        <v>Høje-Taastrup</v>
      </c>
      <c r="O207" s="8">
        <f>+'Resultater 2022'!AC146</f>
        <v>1569.0059695286745</v>
      </c>
    </row>
    <row r="208" spans="1:15" x14ac:dyDescent="0.25">
      <c r="A208">
        <f>+'Resultater 2022'!AA48</f>
        <v>13</v>
      </c>
      <c r="B208" s="6" t="str">
        <f>+'Resultater 2022'!AB48</f>
        <v>Herlev</v>
      </c>
      <c r="C208" s="17">
        <f>+'Resultater 2022'!AC48</f>
        <v>797642.43614931242</v>
      </c>
      <c r="E208">
        <f>+'Resultater 2022'!AA81</f>
        <v>13</v>
      </c>
      <c r="F208" s="6" t="str">
        <f>+'Resultater 2022'!AB81</f>
        <v>Herlev</v>
      </c>
      <c r="G208" s="17">
        <f>+'Resultater 2022'!AC81</f>
        <v>721021.61100196466</v>
      </c>
      <c r="I208">
        <f>+'Resultater 2022'!AA114</f>
        <v>13</v>
      </c>
      <c r="J208" s="6" t="str">
        <f>+'Resultater 2022'!AB114</f>
        <v>Høje-Taastrup</v>
      </c>
      <c r="K208" s="7">
        <f>+'Resultater 2022'!AC114</f>
        <v>2.2452555611653944</v>
      </c>
      <c r="M208">
        <f>+'Resultater 2022'!AA147</f>
        <v>13</v>
      </c>
      <c r="N208" s="6" t="str">
        <f>+'Resultater 2022'!AB147</f>
        <v>Glostrup</v>
      </c>
      <c r="O208" s="8">
        <f>+'Resultater 2022'!AC147</f>
        <v>1581.1985228749231</v>
      </c>
    </row>
    <row r="209" spans="1:15" x14ac:dyDescent="0.25">
      <c r="A209">
        <f>+'Resultater 2022'!AA49</f>
        <v>14</v>
      </c>
      <c r="B209" s="6" t="str">
        <f>+'Resultater 2022'!AB49</f>
        <v>Glostrup</v>
      </c>
      <c r="C209" s="17">
        <f>+'Resultater 2022'!AC49</f>
        <v>810819.12865895173</v>
      </c>
      <c r="E209">
        <f>+'Resultater 2022'!AA82</f>
        <v>14</v>
      </c>
      <c r="F209" s="6" t="str">
        <f>+'Resultater 2022'!AB82</f>
        <v>Gladsaxe</v>
      </c>
      <c r="G209" s="17">
        <f>+'Resultater 2022'!AC82</f>
        <v>725888.32487309643</v>
      </c>
      <c r="I209">
        <f>+'Resultater 2022'!AA115</f>
        <v>14</v>
      </c>
      <c r="J209" s="6" t="str">
        <f>+'Resultater 2022'!AB115</f>
        <v>Ishøj</v>
      </c>
      <c r="K209" s="7">
        <f>+'Resultater 2022'!AC115</f>
        <v>2.2610129887980208</v>
      </c>
      <c r="M209">
        <f>+'Resultater 2022'!AA148</f>
        <v>14</v>
      </c>
      <c r="N209" s="6" t="str">
        <f>+'Resultater 2022'!AB148</f>
        <v>Ishøj</v>
      </c>
      <c r="O209" s="8">
        <f>+'Resultater 2022'!AC148</f>
        <v>1608.136897807711</v>
      </c>
    </row>
    <row r="210" spans="1:15" x14ac:dyDescent="0.25">
      <c r="A210">
        <f>+'Resultater 2022'!AA50</f>
        <v>15</v>
      </c>
      <c r="B210" s="6" t="str">
        <f>+'Resultater 2022'!AB50</f>
        <v>Egedal</v>
      </c>
      <c r="C210" s="17">
        <f>+'Resultater 2022'!AC50</f>
        <v>811425.70281124499</v>
      </c>
      <c r="E210">
        <f>+'Resultater 2022'!AA83</f>
        <v>15</v>
      </c>
      <c r="F210" s="6" t="str">
        <f>+'Resultater 2022'!AB83</f>
        <v>Gribskov</v>
      </c>
      <c r="G210" s="17">
        <f>+'Resultater 2022'!AC83</f>
        <v>752204.58553791884</v>
      </c>
      <c r="I210">
        <f>+'Resultater 2022'!AA116</f>
        <v>15</v>
      </c>
      <c r="J210" s="6" t="str">
        <f>+'Resultater 2022'!AB116</f>
        <v>Hillerød</v>
      </c>
      <c r="K210" s="7">
        <f>+'Resultater 2022'!AC116</f>
        <v>2.3482120685373729</v>
      </c>
      <c r="M210">
        <f>+'Resultater 2022'!AA149</f>
        <v>15</v>
      </c>
      <c r="N210" s="6" t="str">
        <f>+'Resultater 2022'!AB149</f>
        <v>Brøndby</v>
      </c>
      <c r="O210" s="8">
        <f>+'Resultater 2022'!AC149</f>
        <v>1645.5696202531647</v>
      </c>
    </row>
    <row r="211" spans="1:15" x14ac:dyDescent="0.25">
      <c r="A211">
        <f>+'Resultater 2022'!AA51</f>
        <v>16</v>
      </c>
      <c r="B211" s="6" t="str">
        <f>+'Resultater 2022'!AB51</f>
        <v>Ishøj</v>
      </c>
      <c r="C211" s="17">
        <f>+'Resultater 2022'!AC51</f>
        <v>829787.23404255323</v>
      </c>
      <c r="E211">
        <f>+'Resultater 2022'!AA84</f>
        <v>16</v>
      </c>
      <c r="F211" s="6" t="str">
        <f>+'Resultater 2022'!AB84</f>
        <v>Rudersdal</v>
      </c>
      <c r="G211" s="17">
        <f>+'Resultater 2022'!AC84</f>
        <v>759213.75921375921</v>
      </c>
      <c r="I211">
        <f>+'Resultater 2022'!AA117</f>
        <v>16</v>
      </c>
      <c r="J211" s="6" t="str">
        <f>+'Resultater 2022'!AB117</f>
        <v>Rødovre</v>
      </c>
      <c r="K211" s="7">
        <f>+'Resultater 2022'!AC117</f>
        <v>2.4080645790274149</v>
      </c>
      <c r="M211">
        <f>+'Resultater 2022'!AA150</f>
        <v>16</v>
      </c>
      <c r="N211" s="6" t="str">
        <f>+'Resultater 2022'!AB150</f>
        <v>Tårnby</v>
      </c>
      <c r="O211" s="8">
        <f>+'Resultater 2022'!AC150</f>
        <v>1662.3583217339431</v>
      </c>
    </row>
    <row r="212" spans="1:15" x14ac:dyDescent="0.25">
      <c r="A212">
        <f>+'Resultater 2022'!AA52</f>
        <v>17</v>
      </c>
      <c r="B212" s="6" t="str">
        <f>+'Resultater 2022'!AB52</f>
        <v>Rudersdal</v>
      </c>
      <c r="C212" s="17">
        <f>+'Resultater 2022'!AC52</f>
        <v>857493.85749385739</v>
      </c>
      <c r="E212">
        <f>+'Resultater 2022'!AA85</f>
        <v>17</v>
      </c>
      <c r="F212" s="6" t="str">
        <f>+'Resultater 2022'!AB85</f>
        <v>Egedal</v>
      </c>
      <c r="G212" s="17">
        <f>+'Resultater 2022'!AC85</f>
        <v>768453.81526104419</v>
      </c>
      <c r="I212">
        <f>+'Resultater 2022'!AA118</f>
        <v>17</v>
      </c>
      <c r="J212" s="6" t="str">
        <f>+'Resultater 2022'!AB118</f>
        <v>Helsingør</v>
      </c>
      <c r="K212" s="7">
        <f>+'Resultater 2022'!AC118</f>
        <v>2.4503686897334092</v>
      </c>
      <c r="M212">
        <f>+'Resultater 2022'!AA151</f>
        <v>17</v>
      </c>
      <c r="N212" s="6" t="str">
        <f>+'Resultater 2022'!AB151</f>
        <v>Gentofte</v>
      </c>
      <c r="O212" s="8">
        <f>+'Resultater 2022'!AC151</f>
        <v>1664.4142542143823</v>
      </c>
    </row>
    <row r="213" spans="1:15" x14ac:dyDescent="0.25">
      <c r="A213">
        <f>+'Resultater 2022'!AA53</f>
        <v>18</v>
      </c>
      <c r="B213" s="6" t="str">
        <f>+'Resultater 2022'!AB53</f>
        <v>Gribskov</v>
      </c>
      <c r="C213" s="17">
        <f>+'Resultater 2022'!AC53</f>
        <v>859347.44268077589</v>
      </c>
      <c r="E213">
        <f>+'Resultater 2022'!AA86</f>
        <v>18</v>
      </c>
      <c r="F213" s="6" t="str">
        <f>+'Resultater 2022'!AB86</f>
        <v>Glostrup</v>
      </c>
      <c r="G213" s="17">
        <f>+'Resultater 2022'!AC86</f>
        <v>786993.39686861809</v>
      </c>
      <c r="I213">
        <f>+'Resultater 2022'!AA119</f>
        <v>18</v>
      </c>
      <c r="J213" s="6" t="str">
        <f>+'Resultater 2022'!AB119</f>
        <v>Gentofte</v>
      </c>
      <c r="K213" s="7">
        <f>+'Resultater 2022'!AC119</f>
        <v>2.4657988951324183</v>
      </c>
      <c r="M213">
        <f>+'Resultater 2022'!AA152</f>
        <v>18</v>
      </c>
      <c r="N213" s="6" t="str">
        <f>+'Resultater 2022'!AB152</f>
        <v>Hillerød</v>
      </c>
      <c r="O213" s="8">
        <f>+'Resultater 2022'!AC152</f>
        <v>1678.4827414949095</v>
      </c>
    </row>
    <row r="214" spans="1:15" x14ac:dyDescent="0.25">
      <c r="A214">
        <f>+'Resultater 2022'!AA54</f>
        <v>19</v>
      </c>
      <c r="B214" s="6" t="str">
        <f>+'Resultater 2022'!AB54</f>
        <v>Ballerup</v>
      </c>
      <c r="C214" s="17">
        <f>+'Resultater 2022'!AC54</f>
        <v>864385.67493112944</v>
      </c>
      <c r="E214">
        <f>+'Resultater 2022'!AA87</f>
        <v>19</v>
      </c>
      <c r="F214" s="6" t="str">
        <f>+'Resultater 2022'!AB87</f>
        <v>Helsingør</v>
      </c>
      <c r="G214" s="17">
        <f>+'Resultater 2022'!AC87</f>
        <v>798611.11111111101</v>
      </c>
      <c r="I214">
        <f>+'Resultater 2022'!AA120</f>
        <v>19</v>
      </c>
      <c r="J214" s="6" t="str">
        <f>+'Resultater 2022'!AB120</f>
        <v>Albertslund</v>
      </c>
      <c r="K214" s="7">
        <f>+'Resultater 2022'!AC120</f>
        <v>2.7031930333817127</v>
      </c>
      <c r="M214">
        <f>+'Resultater 2022'!AA153</f>
        <v>19</v>
      </c>
      <c r="N214" s="6" t="str">
        <f>+'Resultater 2022'!AB153</f>
        <v>Halsnæs</v>
      </c>
      <c r="O214" s="8">
        <f>+'Resultater 2022'!AC153</f>
        <v>1927.059364933272</v>
      </c>
    </row>
    <row r="215" spans="1:15" x14ac:dyDescent="0.25">
      <c r="A215" s="24">
        <f>+'Resultater 2022'!AA55</f>
        <v>20</v>
      </c>
      <c r="B215" s="25" t="str">
        <f>+'Resultater 2022'!AB55</f>
        <v>København</v>
      </c>
      <c r="C215" s="26">
        <f>+'Resultater 2022'!AC55</f>
        <v>874757.281553398</v>
      </c>
      <c r="E215" s="24">
        <f>+'Resultater 2022'!AA88</f>
        <v>20</v>
      </c>
      <c r="F215" s="25" t="str">
        <f>+'Resultater 2022'!AB88</f>
        <v>Frederikssund</v>
      </c>
      <c r="G215" s="26">
        <f>+'Resultater 2022'!AC88</f>
        <v>800668.03146212688</v>
      </c>
      <c r="H215" s="32"/>
      <c r="I215" s="24">
        <f>+'Resultater 2022'!AA121</f>
        <v>20</v>
      </c>
      <c r="J215" s="25" t="str">
        <f>+'Resultater 2022'!AB121</f>
        <v>Fredensborg</v>
      </c>
      <c r="K215" s="27">
        <f>+'Resultater 2022'!AC121</f>
        <v>2.7238262395787625</v>
      </c>
      <c r="L215" s="32"/>
      <c r="M215" s="24">
        <f>+'Resultater 2022'!AA154</f>
        <v>20</v>
      </c>
      <c r="N215" s="25" t="str">
        <f>+'Resultater 2022'!AB154</f>
        <v>Hørsholm</v>
      </c>
      <c r="O215" s="28">
        <f>+'Resultater 2022'!AC154</f>
        <v>1945.8935478757137</v>
      </c>
    </row>
    <row r="216" spans="1:15" x14ac:dyDescent="0.25">
      <c r="A216" s="24">
        <f>+'Resultater 2022'!AA56</f>
        <v>21</v>
      </c>
      <c r="B216" s="25" t="str">
        <f>+'Resultater 2022'!AB56</f>
        <v>Frederikssund</v>
      </c>
      <c r="C216" s="26">
        <f>+'Resultater 2022'!AC56</f>
        <v>876306.43249649822</v>
      </c>
      <c r="E216" s="24">
        <f>+'Resultater 2022'!AA89</f>
        <v>21</v>
      </c>
      <c r="F216" s="25" t="str">
        <f>+'Resultater 2022'!AB89</f>
        <v>Brøndby</v>
      </c>
      <c r="G216" s="26">
        <f>+'Resultater 2022'!AC89</f>
        <v>803532.00883002218</v>
      </c>
      <c r="I216" s="24">
        <f>+'Resultater 2022'!AA122</f>
        <v>21</v>
      </c>
      <c r="J216" s="25" t="str">
        <f>+'Resultater 2022'!AB122</f>
        <v>Dragør</v>
      </c>
      <c r="K216" s="27">
        <f>+'Resultater 2022'!AC122</f>
        <v>2.7432111784866859</v>
      </c>
      <c r="M216" s="24">
        <f>+'Resultater 2022'!AA155</f>
        <v>21</v>
      </c>
      <c r="N216" s="25" t="str">
        <f>+'Resultater 2022'!AB155</f>
        <v>Helsingør</v>
      </c>
      <c r="O216" s="28">
        <f>+'Resultater 2022'!AC155</f>
        <v>1956.8916619398751</v>
      </c>
    </row>
    <row r="217" spans="1:15" x14ac:dyDescent="0.25">
      <c r="A217" s="24">
        <f>+'Resultater 2022'!AA57</f>
        <v>22</v>
      </c>
      <c r="B217" s="25" t="str">
        <f>+'Resultater 2022'!AB57</f>
        <v>Fredensborg</v>
      </c>
      <c r="C217" s="26">
        <f>+'Resultater 2022'!AC57</f>
        <v>885158.96642824926</v>
      </c>
      <c r="E217" s="24">
        <f>+'Resultater 2022'!AA90</f>
        <v>22</v>
      </c>
      <c r="F217" s="25" t="str">
        <f>+'Resultater 2022'!AB90</f>
        <v>Fredensborg</v>
      </c>
      <c r="G217" s="26">
        <f>+'Resultater 2022'!AC90</f>
        <v>805999.5972678652</v>
      </c>
      <c r="I217" s="24">
        <f>+'Resultater 2022'!AA123</f>
        <v>22</v>
      </c>
      <c r="J217" s="25" t="str">
        <f>+'Resultater 2022'!AB123</f>
        <v>Hørsholm</v>
      </c>
      <c r="K217" s="27">
        <f>+'Resultater 2022'!AC123</f>
        <v>2.7821813570069751</v>
      </c>
      <c r="M217" s="24">
        <f>+'Resultater 2022'!AA156</f>
        <v>22</v>
      </c>
      <c r="N217" s="25" t="str">
        <f>+'Resultater 2022'!AB156</f>
        <v>Furesø</v>
      </c>
      <c r="O217" s="28">
        <f>+'Resultater 2022'!AC156</f>
        <v>1988.1594062030574</v>
      </c>
    </row>
    <row r="218" spans="1:15" x14ac:dyDescent="0.25">
      <c r="A218" s="24">
        <f>+'Resultater 2022'!AA58</f>
        <v>23</v>
      </c>
      <c r="B218" s="25" t="str">
        <f>+'Resultater 2022'!AB58</f>
        <v>Helsingør</v>
      </c>
      <c r="C218" s="26">
        <f>+'Resultater 2022'!AC58</f>
        <v>888888.88888888888</v>
      </c>
      <c r="E218" s="24">
        <f>+'Resultater 2022'!AA91</f>
        <v>23</v>
      </c>
      <c r="F218" s="25" t="str">
        <f>+'Resultater 2022'!AB91</f>
        <v>Ballerup</v>
      </c>
      <c r="G218" s="26">
        <f>+'Resultater 2022'!AC91</f>
        <v>809939.39393939392</v>
      </c>
      <c r="I218" s="24">
        <f>+'Resultater 2022'!AA124</f>
        <v>23</v>
      </c>
      <c r="J218" s="25" t="str">
        <f>+'Resultater 2022'!AB124</f>
        <v>Furesø</v>
      </c>
      <c r="K218" s="27">
        <f>+'Resultater 2022'!AC124</f>
        <v>2.7878413006980649</v>
      </c>
      <c r="M218" s="24">
        <f>+'Resultater 2022'!AA157</f>
        <v>23</v>
      </c>
      <c r="N218" s="25" t="str">
        <f>+'Resultater 2022'!AB157</f>
        <v>Hvidovre</v>
      </c>
      <c r="O218" s="28">
        <f>+'Resultater 2022'!AC157</f>
        <v>2150.4035902390378</v>
      </c>
    </row>
    <row r="219" spans="1:15" x14ac:dyDescent="0.25">
      <c r="A219" s="24">
        <f>+'Resultater 2022'!AA59</f>
        <v>24</v>
      </c>
      <c r="B219" s="25" t="str">
        <f>+'Resultater 2022'!AB59</f>
        <v>Brøndby</v>
      </c>
      <c r="C219" s="26">
        <f>+'Resultater 2022'!AC59</f>
        <v>891832.22958057397</v>
      </c>
      <c r="E219" s="24">
        <f>+'Resultater 2022'!AA92</f>
        <v>24</v>
      </c>
      <c r="F219" s="25" t="str">
        <f>+'Resultater 2022'!AB92</f>
        <v>Albertslund</v>
      </c>
      <c r="G219" s="26">
        <f>+'Resultater 2022'!AC92</f>
        <v>824787.47203579417</v>
      </c>
      <c r="I219" s="24">
        <f>+'Resultater 2022'!AA125</f>
        <v>24</v>
      </c>
      <c r="J219" s="25" t="str">
        <f>+'Resultater 2022'!AB125</f>
        <v>Halsnæs</v>
      </c>
      <c r="K219" s="27">
        <f>+'Resultater 2022'!AC125</f>
        <v>2.9682466635987113</v>
      </c>
      <c r="M219" s="24">
        <f>+'Resultater 2022'!AA158</f>
        <v>24</v>
      </c>
      <c r="N219" s="25" t="str">
        <f>+'Resultater 2022'!AB158</f>
        <v>Herlev</v>
      </c>
      <c r="O219" s="28">
        <f>+'Resultater 2022'!AC158</f>
        <v>2157.6812275853958</v>
      </c>
    </row>
    <row r="220" spans="1:15" x14ac:dyDescent="0.25">
      <c r="A220" s="24">
        <f>+'Resultater 2022'!AA60</f>
        <v>25</v>
      </c>
      <c r="B220" s="25" t="str">
        <f>+'Resultater 2022'!AB60</f>
        <v>Albertslund</v>
      </c>
      <c r="C220" s="26">
        <f>+'Resultater 2022'!AC60</f>
        <v>897561.5212527964</v>
      </c>
      <c r="E220" s="24">
        <f>+'Resultater 2022'!AA93</f>
        <v>25</v>
      </c>
      <c r="F220" s="25" t="str">
        <f>+'Resultater 2022'!AB93</f>
        <v>Vallensbæk</v>
      </c>
      <c r="G220" s="26">
        <f>+'Resultater 2022'!AC93</f>
        <v>832357.14285714284</v>
      </c>
      <c r="I220" s="24">
        <f>+'Resultater 2022'!AA126</f>
        <v>25</v>
      </c>
      <c r="J220" s="25" t="str">
        <f>+'Resultater 2022'!AB126</f>
        <v>Herlev</v>
      </c>
      <c r="K220" s="27">
        <f>+'Resultater 2022'!AC126</f>
        <v>2.9925333646892822</v>
      </c>
      <c r="M220" s="24">
        <f>+'Resultater 2022'!AA159</f>
        <v>25</v>
      </c>
      <c r="N220" s="25" t="str">
        <f>+'Resultater 2022'!AB159</f>
        <v>Fredensborg</v>
      </c>
      <c r="O220" s="28">
        <f>+'Resultater 2022'!AC159</f>
        <v>2195.4028521281266</v>
      </c>
    </row>
    <row r="221" spans="1:15" x14ac:dyDescent="0.25">
      <c r="A221" s="24">
        <f>+'Resultater 2022'!AA61</f>
        <v>26</v>
      </c>
      <c r="B221" s="25" t="str">
        <f>+'Resultater 2022'!AB61</f>
        <v>Tårnby</v>
      </c>
      <c r="C221" s="26">
        <f>+'Resultater 2022'!AC61</f>
        <v>902083.33333333337</v>
      </c>
      <c r="E221" s="24">
        <f>+'Resultater 2022'!AA94</f>
        <v>26</v>
      </c>
      <c r="F221" s="25" t="str">
        <f>+'Resultater 2022'!AB94</f>
        <v>Bornholm</v>
      </c>
      <c r="G221" s="26">
        <f>+'Resultater 2022'!AC94</f>
        <v>836795.25222551927</v>
      </c>
      <c r="I221" s="24">
        <f>+'Resultater 2022'!AA127</f>
        <v>26</v>
      </c>
      <c r="J221" s="25" t="str">
        <f>+'Resultater 2022'!AB127</f>
        <v>Gribskov</v>
      </c>
      <c r="K221" s="27">
        <f>+'Resultater 2022'!AC127</f>
        <v>3.0190353640679772</v>
      </c>
      <c r="M221" s="24">
        <f>+'Resultater 2022'!AA160</f>
        <v>26</v>
      </c>
      <c r="N221" s="25" t="str">
        <f>+'Resultater 2022'!AB160</f>
        <v>Albertslund</v>
      </c>
      <c r="O221" s="28">
        <f>+'Resultater 2022'!AC160</f>
        <v>2229.5597484276727</v>
      </c>
    </row>
    <row r="222" spans="1:15" x14ac:dyDescent="0.25">
      <c r="A222" s="24">
        <v>27</v>
      </c>
      <c r="B222" s="25" t="str">
        <f>+'Resultater 2022'!AB62</f>
        <v>Vallensbæk</v>
      </c>
      <c r="C222" s="26">
        <f>+'Resultater 2022'!AC62</f>
        <v>921642.85714285716</v>
      </c>
      <c r="E222" s="24">
        <v>27</v>
      </c>
      <c r="F222" s="25" t="str">
        <f>+'Resultater 2022'!AB95</f>
        <v>Tårnby</v>
      </c>
      <c r="G222" s="26">
        <f>+'Resultater 2022'!AC95</f>
        <v>870833.33333333337</v>
      </c>
      <c r="I222" s="24">
        <v>27</v>
      </c>
      <c r="J222" s="25" t="str">
        <f>+'Resultater 2022'!AB128</f>
        <v>Ballerup</v>
      </c>
      <c r="K222" s="27">
        <f>+'Resultater 2022'!AC128</f>
        <v>3.1067063777344153</v>
      </c>
      <c r="M222" s="24">
        <v>27</v>
      </c>
      <c r="N222" s="25" t="str">
        <f>+'Resultater 2022'!AB161</f>
        <v>Gribskov</v>
      </c>
      <c r="O222" s="28">
        <f>+'Resultater 2022'!AC161</f>
        <v>2270.9322447530726</v>
      </c>
    </row>
    <row r="223" spans="1:15" x14ac:dyDescent="0.25">
      <c r="A223" s="24">
        <v>28</v>
      </c>
      <c r="B223" s="25" t="str">
        <f>+'Resultater 2022'!AB63</f>
        <v>Bornholm</v>
      </c>
      <c r="C223" s="26">
        <f>+'Resultater 2022'!AC63</f>
        <v>1029673.590504451</v>
      </c>
      <c r="E223" s="24">
        <v>28</v>
      </c>
      <c r="F223" s="25" t="str">
        <f>+'Resultater 2022'!AB96</f>
        <v>København</v>
      </c>
      <c r="G223" s="26">
        <f>+'Resultater 2022'!AC96</f>
        <v>873786.40776699025</v>
      </c>
      <c r="I223" s="24">
        <v>28</v>
      </c>
      <c r="J223" s="25" t="str">
        <f>+'Resultater 2022'!AB129</f>
        <v>Hvidovre</v>
      </c>
      <c r="K223" s="27">
        <f>+'Resultater 2022'!AC129</f>
        <v>3.1134104154330413</v>
      </c>
      <c r="M223" s="24">
        <v>28</v>
      </c>
      <c r="N223" s="25" t="str">
        <f>+'Resultater 2022'!AB162</f>
        <v>Ballerup</v>
      </c>
      <c r="O223" s="28">
        <f>+'Resultater 2022'!AC162</f>
        <v>2516.2438807298622</v>
      </c>
    </row>
    <row r="224" spans="1:15" x14ac:dyDescent="0.25">
      <c r="A224" s="24">
        <v>29</v>
      </c>
      <c r="B224" s="25" t="str">
        <f>+'Resultater 2022'!AB64</f>
        <v>Allerød</v>
      </c>
      <c r="C224" s="26">
        <f>+'Resultater 2022'!AC64</f>
        <v>2250000</v>
      </c>
      <c r="E224" s="24">
        <v>29</v>
      </c>
      <c r="F224" s="25" t="str">
        <f>+'Resultater 2022'!AB97</f>
        <v>Allerød</v>
      </c>
      <c r="G224" s="26">
        <f>+'Resultater 2022'!AC97</f>
        <v>1760000</v>
      </c>
      <c r="I224" s="24">
        <v>29</v>
      </c>
      <c r="J224" s="25" t="str">
        <f>+'Resultater 2022'!AB130</f>
        <v>Frederikssund</v>
      </c>
      <c r="K224" s="27">
        <f>+'Resultater 2022'!AC130</f>
        <v>3.569752682795492</v>
      </c>
      <c r="M224" s="24">
        <v>29</v>
      </c>
      <c r="N224" s="25" t="str">
        <f>+'Resultater 2022'!AB163</f>
        <v>Frederikssund</v>
      </c>
      <c r="O224" s="28">
        <f>+'Resultater 2022'!AC163</f>
        <v>2858.1868533405132</v>
      </c>
    </row>
    <row r="225" spans="1:15" x14ac:dyDescent="0.25">
      <c r="A225" s="6"/>
      <c r="B225" t="str">
        <f>+'Resultater 2022'!AB65</f>
        <v>Gennemsnit</v>
      </c>
      <c r="C225" s="18">
        <f>+'Resultater 2022'!AC65</f>
        <v>855340.76151306904</v>
      </c>
      <c r="E225" s="6"/>
      <c r="F225" t="str">
        <f>+'Resultater 2022'!AB98</f>
        <v>Gennemsnit</v>
      </c>
      <c r="G225" s="11">
        <f>+'Resultater 2022'!AC98</f>
        <v>771224.75650924526</v>
      </c>
      <c r="I225" s="6"/>
      <c r="J225" t="str">
        <f>+'Resultater 2022'!AB131</f>
        <v>Gennemsnit</v>
      </c>
      <c r="K225" s="4">
        <f>+'Resultater 2022'!AC131</f>
        <v>2.2571285005356816</v>
      </c>
      <c r="M225" s="6"/>
      <c r="N225" t="str">
        <f>+'Resultater 2022'!AB164</f>
        <v>Gennemsnit</v>
      </c>
      <c r="O225" s="11">
        <f>+'Resultater 2022'!AC164</f>
        <v>1676.8234522998189</v>
      </c>
    </row>
    <row r="226" spans="1:15" x14ac:dyDescent="0.25">
      <c r="A226" s="12" t="str">
        <f>+'Resultater 2022'!AE34</f>
        <v>Ledsageordning § 97 SEL</v>
      </c>
      <c r="B226" s="6"/>
      <c r="C226" s="6"/>
      <c r="D226" s="6"/>
      <c r="E226" s="12"/>
      <c r="F226" s="6"/>
      <c r="G226" s="6"/>
      <c r="I226" s="12"/>
      <c r="J226" s="6"/>
      <c r="K226" s="6"/>
      <c r="M226" s="12"/>
      <c r="N226" s="6"/>
      <c r="O226" s="6"/>
    </row>
    <row r="227" spans="1:15" x14ac:dyDescent="0.25">
      <c r="A227" s="10" t="s">
        <v>46</v>
      </c>
      <c r="B227" s="5"/>
      <c r="C227" s="9"/>
      <c r="D227" s="6"/>
      <c r="E227" s="10" t="s">
        <v>48</v>
      </c>
      <c r="F227" s="5"/>
      <c r="G227" s="9"/>
      <c r="I227" s="10" t="s">
        <v>49</v>
      </c>
      <c r="J227" s="5"/>
      <c r="K227" s="9"/>
      <c r="M227" s="10" t="s">
        <v>50</v>
      </c>
      <c r="N227" s="5"/>
      <c r="O227" s="9"/>
    </row>
    <row r="228" spans="1:15" x14ac:dyDescent="0.25">
      <c r="A228" s="20">
        <f>+'Resultater 2022'!AE36</f>
        <v>1</v>
      </c>
      <c r="B228" s="21" t="str">
        <f>+'Resultater 2022'!AF36</f>
        <v>Hørsholm</v>
      </c>
      <c r="C228" s="23">
        <f>+'Resultater 2022'!AG36</f>
        <v>14219.182156133829</v>
      </c>
      <c r="D228" s="6"/>
      <c r="E228" s="20">
        <f>+'Resultater 2022'!AE69</f>
        <v>1</v>
      </c>
      <c r="F228" s="21" t="str">
        <f>+'Resultater 2022'!AF69</f>
        <v>Hørsholm</v>
      </c>
      <c r="G228" s="23">
        <f>+'Resultater 2022'!AG69</f>
        <v>14219.182156133829</v>
      </c>
      <c r="I228" s="33">
        <f>+'Resultater 2022'!AE102</f>
        <v>1</v>
      </c>
      <c r="J228" s="34" t="str">
        <f>+'Resultater 2022'!AF102</f>
        <v>Allerød</v>
      </c>
      <c r="K228" s="35">
        <f>+'Resultater 2022'!AG102</f>
        <v>0.70442378134685824</v>
      </c>
      <c r="M228" s="33">
        <f>+'Resultater 2022'!AE135</f>
        <v>1</v>
      </c>
      <c r="N228" s="34" t="str">
        <f>+'Resultater 2022'!AF135</f>
        <v>København</v>
      </c>
      <c r="O228" s="36">
        <f>+'Resultater 2022'!AG135</f>
        <v>27.062168990559954</v>
      </c>
    </row>
    <row r="229" spans="1:15" x14ac:dyDescent="0.25">
      <c r="A229" s="20">
        <f>+'Resultater 2022'!AE37</f>
        <v>2</v>
      </c>
      <c r="B229" s="21" t="str">
        <f>+'Resultater 2022'!AF37</f>
        <v>Furesø</v>
      </c>
      <c r="C229" s="23">
        <f>+'Resultater 2022'!AG37</f>
        <v>15217.391304347826</v>
      </c>
      <c r="D229" s="6"/>
      <c r="E229" s="20">
        <f>+'Resultater 2022'!AE70</f>
        <v>2</v>
      </c>
      <c r="F229" s="21" t="str">
        <f>+'Resultater 2022'!AF70</f>
        <v>Furesø</v>
      </c>
      <c r="G229" s="23">
        <f>+'Resultater 2022'!AG70</f>
        <v>15217.391304347826</v>
      </c>
      <c r="I229" s="33">
        <f>+'Resultater 2022'!AE103</f>
        <v>2</v>
      </c>
      <c r="J229" s="34" t="str">
        <f>+'Resultater 2022'!AF103</f>
        <v>København</v>
      </c>
      <c r="K229" s="35">
        <f>+'Resultater 2022'!AG103</f>
        <v>0.75393511422138126</v>
      </c>
      <c r="M229" s="33">
        <f>+'Resultater 2022'!AE136</f>
        <v>2</v>
      </c>
      <c r="N229" s="34" t="str">
        <f>+'Resultater 2022'!AF136</f>
        <v>Hørsholm</v>
      </c>
      <c r="O229" s="36">
        <f>+'Resultater 2022'!AG136</f>
        <v>30.318325935320228</v>
      </c>
    </row>
    <row r="230" spans="1:15" x14ac:dyDescent="0.25">
      <c r="A230" s="20">
        <f>+'Resultater 2022'!AE38</f>
        <v>3</v>
      </c>
      <c r="B230" s="21" t="str">
        <f>+'Resultater 2022'!AF38</f>
        <v>Rudersdal</v>
      </c>
      <c r="C230" s="23">
        <f>+'Resultater 2022'!AG38</f>
        <v>16267.942583732058</v>
      </c>
      <c r="E230" s="20">
        <f>+'Resultater 2022'!AE71</f>
        <v>3</v>
      </c>
      <c r="F230" s="21" t="str">
        <f>+'Resultater 2022'!AF71</f>
        <v>Rudersdal</v>
      </c>
      <c r="G230" s="23">
        <f>+'Resultater 2022'!AG71</f>
        <v>16267.942583732058</v>
      </c>
      <c r="I230" s="33">
        <f>+'Resultater 2022'!AE104</f>
        <v>3</v>
      </c>
      <c r="J230" s="34" t="str">
        <f>+'Resultater 2022'!AF104</f>
        <v>Frederiksberg</v>
      </c>
      <c r="K230" s="35">
        <f>+'Resultater 2022'!AG104</f>
        <v>1.9708729397401239</v>
      </c>
      <c r="M230" s="33">
        <f>+'Resultater 2022'!AE137</f>
        <v>3</v>
      </c>
      <c r="N230" s="34" t="str">
        <f>+'Resultater 2022'!AF137</f>
        <v>Frederiksberg</v>
      </c>
      <c r="O230" s="36">
        <f>+'Resultater 2022'!AG137</f>
        <v>47.963721984826023</v>
      </c>
    </row>
    <row r="231" spans="1:15" x14ac:dyDescent="0.25">
      <c r="A231" s="20">
        <f>+'Resultater 2022'!AE39</f>
        <v>4</v>
      </c>
      <c r="B231" s="21" t="str">
        <f>+'Resultater 2022'!AF39</f>
        <v>Dragør</v>
      </c>
      <c r="C231" s="23">
        <f>+'Resultater 2022'!AG39</f>
        <v>18284.84</v>
      </c>
      <c r="E231" s="20">
        <f>+'Resultater 2022'!AE72</f>
        <v>4</v>
      </c>
      <c r="F231" s="21" t="str">
        <f>+'Resultater 2022'!AF72</f>
        <v>Dragør</v>
      </c>
      <c r="G231" s="23">
        <f>+'Resultater 2022'!AG72</f>
        <v>18160.48</v>
      </c>
      <c r="I231" s="33">
        <f>+'Resultater 2022'!AE105</f>
        <v>4</v>
      </c>
      <c r="J231" s="34" t="str">
        <f>+'Resultater 2022'!AF105</f>
        <v>Hørsholm</v>
      </c>
      <c r="K231" s="35">
        <f>+'Resultater 2022'!AG105</f>
        <v>2.1322130627774256</v>
      </c>
      <c r="M231" s="33">
        <f>+'Resultater 2022'!AE138</f>
        <v>4</v>
      </c>
      <c r="N231" s="34" t="str">
        <f>+'Resultater 2022'!AF138</f>
        <v>Rudersdal</v>
      </c>
      <c r="O231" s="36">
        <f>+'Resultater 2022'!AG138</f>
        <v>55.205559524582711</v>
      </c>
    </row>
    <row r="232" spans="1:15" x14ac:dyDescent="0.25">
      <c r="A232" s="20">
        <f>+'Resultater 2022'!AE40</f>
        <v>5</v>
      </c>
      <c r="B232" s="21" t="str">
        <f>+'Resultater 2022'!AF40</f>
        <v>Lyngby-Taarbæk</v>
      </c>
      <c r="C232" s="23">
        <f>+'Resultater 2022'!AG40</f>
        <v>18709.073900841908</v>
      </c>
      <c r="E232" s="20">
        <f>+'Resultater 2022'!AE73</f>
        <v>5</v>
      </c>
      <c r="F232" s="21" t="str">
        <f>+'Resultater 2022'!AF73</f>
        <v>Lyngby-Taarbæk</v>
      </c>
      <c r="G232" s="23">
        <f>+'Resultater 2022'!AG73</f>
        <v>18709.073900841908</v>
      </c>
      <c r="I232" s="33">
        <f>+'Resultater 2022'!AE106</f>
        <v>5</v>
      </c>
      <c r="J232" s="34" t="str">
        <f>+'Resultater 2022'!AF106</f>
        <v>Egedal</v>
      </c>
      <c r="K232" s="35">
        <f>+'Resultater 2022'!AG106</f>
        <v>2.161100196463654</v>
      </c>
      <c r="M232" s="33">
        <f>+'Resultater 2022'!AE139</f>
        <v>5</v>
      </c>
      <c r="N232" s="34" t="str">
        <f>+'Resultater 2022'!AF139</f>
        <v>Lyngby-Taarbæk</v>
      </c>
      <c r="O232" s="36">
        <f>+'Resultater 2022'!AG139</f>
        <v>57.262289918973863</v>
      </c>
    </row>
    <row r="233" spans="1:15" x14ac:dyDescent="0.25">
      <c r="A233" s="20">
        <f>+'Resultater 2022'!AE41</f>
        <v>6</v>
      </c>
      <c r="B233" s="21" t="str">
        <f>+'Resultater 2022'!AF41</f>
        <v>Tårnby</v>
      </c>
      <c r="C233" s="23">
        <f>+'Resultater 2022'!AG41</f>
        <v>19736.842105263157</v>
      </c>
      <c r="E233" s="20">
        <f>+'Resultater 2022'!AE74</f>
        <v>6</v>
      </c>
      <c r="F233" s="21" t="str">
        <f>+'Resultater 2022'!AF74</f>
        <v>Gladsaxe</v>
      </c>
      <c r="G233" s="23">
        <f>+'Resultater 2022'!AG74</f>
        <v>19626.168224299065</v>
      </c>
      <c r="I233" s="33">
        <f>+'Resultater 2022'!AE107</f>
        <v>6</v>
      </c>
      <c r="J233" s="34" t="str">
        <f>+'Resultater 2022'!AF107</f>
        <v>Hvidovre</v>
      </c>
      <c r="K233" s="35">
        <f>+'Resultater 2022'!AG107</f>
        <v>2.5555520927478419</v>
      </c>
      <c r="M233" s="33">
        <f>+'Resultater 2022'!AE140</f>
        <v>6</v>
      </c>
      <c r="N233" s="34" t="str">
        <f>+'Resultater 2022'!AF140</f>
        <v>Tårnby</v>
      </c>
      <c r="O233" s="36">
        <f>+'Resultater 2022'!AG140</f>
        <v>59.654006760787432</v>
      </c>
    </row>
    <row r="234" spans="1:15" x14ac:dyDescent="0.25">
      <c r="A234" s="20">
        <f>+'Resultater 2022'!AE42</f>
        <v>7</v>
      </c>
      <c r="B234" s="21" t="str">
        <f>+'Resultater 2022'!AF42</f>
        <v>Halsnæs</v>
      </c>
      <c r="C234" s="23">
        <f>+'Resultater 2022'!AG42</f>
        <v>20111.73184357542</v>
      </c>
      <c r="E234" s="20">
        <f>+'Resultater 2022'!AE75</f>
        <v>7</v>
      </c>
      <c r="F234" s="21" t="str">
        <f>+'Resultater 2022'!AF75</f>
        <v>Tårnby</v>
      </c>
      <c r="G234" s="23">
        <f>+'Resultater 2022'!AG75</f>
        <v>19736.842105263157</v>
      </c>
      <c r="I234" s="33">
        <f>+'Resultater 2022'!AE108</f>
        <v>7</v>
      </c>
      <c r="J234" s="34" t="str">
        <f>+'Resultater 2022'!AF108</f>
        <v>Vallensbæk</v>
      </c>
      <c r="K234" s="35">
        <f>+'Resultater 2022'!AG108</f>
        <v>2.8086965567460731</v>
      </c>
      <c r="M234" s="33">
        <f>+'Resultater 2022'!AE141</f>
        <v>7</v>
      </c>
      <c r="N234" s="34" t="str">
        <f>+'Resultater 2022'!AF141</f>
        <v>Dragør</v>
      </c>
      <c r="O234" s="36">
        <f>+'Resultater 2022'!AG141</f>
        <v>59.848668600052726</v>
      </c>
    </row>
    <row r="235" spans="1:15" x14ac:dyDescent="0.25">
      <c r="A235" s="20">
        <f>+'Resultater 2022'!AE43</f>
        <v>8</v>
      </c>
      <c r="B235" s="21" t="str">
        <f>+'Resultater 2022'!AF43</f>
        <v>Gladsaxe</v>
      </c>
      <c r="C235" s="23">
        <f>+'Resultater 2022'!AG43</f>
        <v>20129.4033069734</v>
      </c>
      <c r="E235" s="20">
        <f>+'Resultater 2022'!AE76</f>
        <v>8</v>
      </c>
      <c r="F235" s="21" t="str">
        <f>+'Resultater 2022'!AF76</f>
        <v>Halsnæs</v>
      </c>
      <c r="G235" s="23">
        <f>+'Resultater 2022'!AG76</f>
        <v>20111.73184357542</v>
      </c>
      <c r="I235" s="33">
        <f>+'Resultater 2022'!AE109</f>
        <v>8</v>
      </c>
      <c r="J235" s="34" t="str">
        <f>+'Resultater 2022'!AF109</f>
        <v>Tårnby</v>
      </c>
      <c r="K235" s="35">
        <f>+'Resultater 2022'!AG109</f>
        <v>3.0224696758798966</v>
      </c>
      <c r="M235" s="33">
        <f>+'Resultater 2022'!AE142</f>
        <v>8</v>
      </c>
      <c r="N235" s="34" t="str">
        <f>+'Resultater 2022'!AF142</f>
        <v>Furesø</v>
      </c>
      <c r="O235" s="36">
        <f>+'Resultater 2022'!AG142</f>
        <v>61.853848192984003</v>
      </c>
    </row>
    <row r="236" spans="1:15" x14ac:dyDescent="0.25">
      <c r="A236" s="20">
        <f>+'Resultater 2022'!AE44</f>
        <v>9</v>
      </c>
      <c r="B236" s="21" t="str">
        <f>+'Resultater 2022'!AF44</f>
        <v>Bornholm</v>
      </c>
      <c r="C236" s="23">
        <f>+'Resultater 2022'!AG44</f>
        <v>20806.241872561768</v>
      </c>
      <c r="E236" s="20">
        <f>+'Resultater 2022'!AE77</f>
        <v>9</v>
      </c>
      <c r="F236" s="21" t="str">
        <f>+'Resultater 2022'!AF77</f>
        <v>Bornholm</v>
      </c>
      <c r="G236" s="23">
        <f>+'Resultater 2022'!AG77</f>
        <v>20806.241872561768</v>
      </c>
      <c r="I236" s="33">
        <f>+'Resultater 2022'!AE110</f>
        <v>9</v>
      </c>
      <c r="J236" s="34" t="str">
        <f>+'Resultater 2022'!AF110</f>
        <v>Lyngby-Taarbæk</v>
      </c>
      <c r="K236" s="35">
        <f>+'Resultater 2022'!AG110</f>
        <v>3.0606693961691529</v>
      </c>
      <c r="M236" s="33">
        <f>+'Resultater 2022'!AE143</f>
        <v>9</v>
      </c>
      <c r="N236" s="34" t="str">
        <f>+'Resultater 2022'!AF143</f>
        <v>Gladsaxe</v>
      </c>
      <c r="O236" s="36">
        <f>+'Resultater 2022'!AG143</f>
        <v>64.421738207046275</v>
      </c>
    </row>
    <row r="237" spans="1:15" x14ac:dyDescent="0.25">
      <c r="A237" s="37">
        <f>+'Resultater 2022'!AE45</f>
        <v>10</v>
      </c>
      <c r="B237" s="38" t="str">
        <f>+'Resultater 2022'!AF45</f>
        <v>Hillerød</v>
      </c>
      <c r="C237" s="39">
        <f>+'Resultater 2022'!AG45</f>
        <v>21800.915948275862</v>
      </c>
      <c r="E237" s="37">
        <f>+'Resultater 2022'!AE78</f>
        <v>10</v>
      </c>
      <c r="F237" s="38" t="str">
        <f>+'Resultater 2022'!AF78</f>
        <v>Hillerød</v>
      </c>
      <c r="G237" s="39">
        <f>+'Resultater 2022'!AG78</f>
        <v>21740.301724137931</v>
      </c>
      <c r="I237" s="37">
        <f>+'Resultater 2022'!AE111</f>
        <v>10</v>
      </c>
      <c r="J237" s="38" t="str">
        <f>+'Resultater 2022'!AF111</f>
        <v>Albertslund</v>
      </c>
      <c r="K237" s="40">
        <f>+'Resultater 2022'!AG111</f>
        <v>3.2631833575229803</v>
      </c>
      <c r="M237" s="37">
        <f>+'Resultater 2022'!AE144</f>
        <v>10</v>
      </c>
      <c r="N237" s="38" t="str">
        <f>+'Resultater 2022'!AF144</f>
        <v>Bornholm</v>
      </c>
      <c r="O237" s="41">
        <f>+'Resultater 2022'!AG144</f>
        <v>76.114361828647546</v>
      </c>
    </row>
    <row r="238" spans="1:15" x14ac:dyDescent="0.25">
      <c r="A238">
        <f>+'Resultater 2022'!AE46</f>
        <v>11</v>
      </c>
      <c r="B238" s="6" t="str">
        <f>+'Resultater 2022'!AF46</f>
        <v>Brøndby</v>
      </c>
      <c r="C238" s="17">
        <f>+'Resultater 2022'!AG46</f>
        <v>22368.42105263158</v>
      </c>
      <c r="E238">
        <f>+'Resultater 2022'!AE79</f>
        <v>11</v>
      </c>
      <c r="F238" s="6" t="str">
        <f>+'Resultater 2022'!AF79</f>
        <v>Brøndby</v>
      </c>
      <c r="G238" s="17">
        <f>+'Resultater 2022'!AG79</f>
        <v>22368.42105263158</v>
      </c>
      <c r="I238">
        <f>+'Resultater 2022'!AE112</f>
        <v>11</v>
      </c>
      <c r="J238" s="6" t="str">
        <f>+'Resultater 2022'!AF112</f>
        <v>Gladsaxe</v>
      </c>
      <c r="K238" s="7">
        <f>+'Resultater 2022'!AG112</f>
        <v>3.2824409467399769</v>
      </c>
      <c r="M238">
        <f>+'Resultater 2022'!AE145</f>
        <v>11</v>
      </c>
      <c r="N238" s="6" t="str">
        <f>+'Resultater 2022'!AF145</f>
        <v>Brøndby</v>
      </c>
      <c r="O238" s="8">
        <f>+'Resultater 2022'!AG145</f>
        <v>76.853526220614825</v>
      </c>
    </row>
    <row r="239" spans="1:15" x14ac:dyDescent="0.25">
      <c r="A239">
        <f>+'Resultater 2022'!AE47</f>
        <v>12</v>
      </c>
      <c r="B239" s="6" t="str">
        <f>+'Resultater 2022'!AF47</f>
        <v>Gentofte</v>
      </c>
      <c r="C239" s="17">
        <f>+'Resultater 2022'!AG47</f>
        <v>22465.088038858532</v>
      </c>
      <c r="E239">
        <f>+'Resultater 2022'!AE80</f>
        <v>12</v>
      </c>
      <c r="F239" s="6" t="str">
        <f>+'Resultater 2022'!AF80</f>
        <v>Gentofte</v>
      </c>
      <c r="G239" s="17">
        <f>+'Resultater 2022'!AG80</f>
        <v>22465.088038858532</v>
      </c>
      <c r="I239">
        <f>+'Resultater 2022'!AE113</f>
        <v>12</v>
      </c>
      <c r="J239" s="6" t="str">
        <f>+'Resultater 2022'!AF113</f>
        <v>Dragør</v>
      </c>
      <c r="K239" s="7">
        <f>+'Resultater 2022'!AG113</f>
        <v>3.2955444239388347</v>
      </c>
      <c r="M239">
        <f>+'Resultater 2022'!AE146</f>
        <v>12</v>
      </c>
      <c r="N239" s="6" t="str">
        <f>+'Resultater 2022'!AF146</f>
        <v>Vallensbæk</v>
      </c>
      <c r="O239" s="8">
        <f>+'Resultater 2022'!AG146</f>
        <v>77.187142411318007</v>
      </c>
    </row>
    <row r="240" spans="1:15" x14ac:dyDescent="0.25">
      <c r="A240">
        <f>+'Resultater 2022'!AE48</f>
        <v>13</v>
      </c>
      <c r="B240" s="6" t="str">
        <f>+'Resultater 2022'!AF48</f>
        <v>Glostrup</v>
      </c>
      <c r="C240" s="17">
        <f>+'Resultater 2022'!AG48</f>
        <v>22995.543859649122</v>
      </c>
      <c r="E240">
        <f>+'Resultater 2022'!AE81</f>
        <v>13</v>
      </c>
      <c r="F240" s="6" t="str">
        <f>+'Resultater 2022'!AF81</f>
        <v>Glostrup</v>
      </c>
      <c r="G240" s="17">
        <f>+'Resultater 2022'!AG81</f>
        <v>22469.228070175439</v>
      </c>
      <c r="I240">
        <f>+'Resultater 2022'!AE114</f>
        <v>13</v>
      </c>
      <c r="J240" s="6" t="str">
        <f>+'Resultater 2022'!AF114</f>
        <v>Helsingør</v>
      </c>
      <c r="K240" s="7">
        <f>+'Resultater 2022'!AG114</f>
        <v>3.3437322745320475</v>
      </c>
      <c r="M240">
        <f>+'Resultater 2022'!AE147</f>
        <v>13</v>
      </c>
      <c r="N240" s="6" t="str">
        <f>+'Resultater 2022'!AF147</f>
        <v>Egedal</v>
      </c>
      <c r="O240" s="8">
        <f>+'Resultater 2022'!AG147</f>
        <v>79.702607958704107</v>
      </c>
    </row>
    <row r="241" spans="1:15" x14ac:dyDescent="0.25">
      <c r="A241">
        <f>+'Resultater 2022'!AE49</f>
        <v>14</v>
      </c>
      <c r="B241" s="6" t="str">
        <f>+'Resultater 2022'!AF49</f>
        <v>Herlev</v>
      </c>
      <c r="C241" s="17">
        <f>+'Resultater 2022'!AG49</f>
        <v>24032.042723631508</v>
      </c>
      <c r="E241">
        <f>+'Resultater 2022'!AE82</f>
        <v>14</v>
      </c>
      <c r="F241" s="6" t="str">
        <f>+'Resultater 2022'!AF82</f>
        <v>Herlev</v>
      </c>
      <c r="G241" s="17">
        <f>+'Resultater 2022'!AG82</f>
        <v>23364.485981308408</v>
      </c>
      <c r="I241">
        <f>+'Resultater 2022'!AE115</f>
        <v>14</v>
      </c>
      <c r="J241" s="6" t="str">
        <f>+'Resultater 2022'!AF115</f>
        <v>Ballerup</v>
      </c>
      <c r="K241" s="7">
        <f>+'Resultater 2022'!AG115</f>
        <v>3.3549005511622334</v>
      </c>
      <c r="M241">
        <f>+'Resultater 2022'!AE148</f>
        <v>14</v>
      </c>
      <c r="N241" s="6" t="str">
        <f>+'Resultater 2022'!AF148</f>
        <v>Hvidovre</v>
      </c>
      <c r="O241" s="8">
        <f>+'Resultater 2022'!AG148</f>
        <v>81.029700501760843</v>
      </c>
    </row>
    <row r="242" spans="1:15" x14ac:dyDescent="0.25">
      <c r="A242">
        <f>+'Resultater 2022'!AE50</f>
        <v>15</v>
      </c>
      <c r="B242" s="6" t="str">
        <f>+'Resultater 2022'!AF50</f>
        <v>Frederikssund</v>
      </c>
      <c r="C242" s="17">
        <f>+'Resultater 2022'!AG50</f>
        <v>24120.08281573499</v>
      </c>
      <c r="E242">
        <f>+'Resultater 2022'!AE83</f>
        <v>15</v>
      </c>
      <c r="F242" s="6" t="str">
        <f>+'Resultater 2022'!AF83</f>
        <v>Frederikssund</v>
      </c>
      <c r="G242" s="17">
        <f>+'Resultater 2022'!AG83</f>
        <v>24120.08281573499</v>
      </c>
      <c r="I242">
        <f>+'Resultater 2022'!AE116</f>
        <v>15</v>
      </c>
      <c r="J242" s="6" t="str">
        <f>+'Resultater 2022'!AF116</f>
        <v>Rudersdal</v>
      </c>
      <c r="K242" s="7">
        <f>+'Resultater 2022'!AG116</f>
        <v>3.393518217834643</v>
      </c>
      <c r="M242">
        <f>+'Resultater 2022'!AE149</f>
        <v>15</v>
      </c>
      <c r="N242" s="6" t="str">
        <f>+'Resultater 2022'!AF149</f>
        <v>Helsingør</v>
      </c>
      <c r="O242" s="8">
        <f>+'Resultater 2022'!AG149</f>
        <v>82.246171298922292</v>
      </c>
    </row>
    <row r="243" spans="1:15" x14ac:dyDescent="0.25">
      <c r="A243">
        <f>+'Resultater 2022'!AE51</f>
        <v>16</v>
      </c>
      <c r="B243" s="6" t="str">
        <f>+'Resultater 2022'!AF51</f>
        <v>Frederiksberg</v>
      </c>
      <c r="C243" s="17">
        <f>+'Resultater 2022'!AG51</f>
        <v>24336.283185840708</v>
      </c>
      <c r="E243">
        <f>+'Resultater 2022'!AE84</f>
        <v>16</v>
      </c>
      <c r="F243" s="6" t="str">
        <f>+'Resultater 2022'!AF84</f>
        <v>Frederiksberg</v>
      </c>
      <c r="G243" s="17">
        <f>+'Resultater 2022'!AG84</f>
        <v>24336.283185840708</v>
      </c>
      <c r="I243">
        <f>+'Resultater 2022'!AE117</f>
        <v>16</v>
      </c>
      <c r="J243" s="6" t="str">
        <f>+'Resultater 2022'!AF117</f>
        <v>Brøndby</v>
      </c>
      <c r="K243" s="7">
        <f>+'Resultater 2022'!AG117</f>
        <v>3.4358047016274864</v>
      </c>
      <c r="M243">
        <f>+'Resultater 2022'!AE150</f>
        <v>16</v>
      </c>
      <c r="N243" s="6" t="str">
        <f>+'Resultater 2022'!AF150</f>
        <v>Albertslund</v>
      </c>
      <c r="O243" s="8">
        <f>+'Resultater 2022'!AG150</f>
        <v>85.570875665215283</v>
      </c>
    </row>
    <row r="244" spans="1:15" x14ac:dyDescent="0.25">
      <c r="A244">
        <f>+'Resultater 2022'!AE52</f>
        <v>17</v>
      </c>
      <c r="B244" s="6" t="str">
        <f>+'Resultater 2022'!AF52</f>
        <v>Helsingør</v>
      </c>
      <c r="C244" s="17">
        <f>+'Resultater 2022'!AG52</f>
        <v>24597.116200169636</v>
      </c>
      <c r="E244">
        <f>+'Resultater 2022'!AE85</f>
        <v>17</v>
      </c>
      <c r="F244" s="6" t="str">
        <f>+'Resultater 2022'!AF85</f>
        <v>Helsingør</v>
      </c>
      <c r="G244" s="17">
        <f>+'Resultater 2022'!AG85</f>
        <v>24597.116200169636</v>
      </c>
      <c r="I244">
        <f>+'Resultater 2022'!AE118</f>
        <v>17</v>
      </c>
      <c r="J244" s="6" t="str">
        <f>+'Resultater 2022'!AF118</f>
        <v>Bornholm</v>
      </c>
      <c r="K244" s="7">
        <f>+'Resultater 2022'!AG118</f>
        <v>3.6582465153893726</v>
      </c>
      <c r="M244">
        <f>+'Resultater 2022'!AE151</f>
        <v>17</v>
      </c>
      <c r="N244" s="6" t="str">
        <f>+'Resultater 2022'!AF151</f>
        <v>Glostrup</v>
      </c>
      <c r="O244" s="8">
        <f>+'Resultater 2022'!AG151</f>
        <v>87.584353415851737</v>
      </c>
    </row>
    <row r="245" spans="1:15" x14ac:dyDescent="0.25">
      <c r="A245">
        <f>+'Resultater 2022'!AE53</f>
        <v>18</v>
      </c>
      <c r="B245" s="6" t="str">
        <f>+'Resultater 2022'!AF53</f>
        <v>Gribskov</v>
      </c>
      <c r="C245" s="17">
        <f>+'Resultater 2022'!AG53</f>
        <v>26220.614828209764</v>
      </c>
      <c r="E245">
        <f>+'Resultater 2022'!AE86</f>
        <v>18</v>
      </c>
      <c r="F245" s="6" t="str">
        <f>+'Resultater 2022'!AF86</f>
        <v>Gribskov</v>
      </c>
      <c r="G245" s="17">
        <f>+'Resultater 2022'!AG86</f>
        <v>26220.614828209764</v>
      </c>
      <c r="I245">
        <f>+'Resultater 2022'!AE119</f>
        <v>18</v>
      </c>
      <c r="J245" s="6" t="str">
        <f>+'Resultater 2022'!AF119</f>
        <v>Frederikssund</v>
      </c>
      <c r="K245" s="7">
        <f>+'Resultater 2022'!AG119</f>
        <v>3.7155275202892417</v>
      </c>
      <c r="M245">
        <f>+'Resultater 2022'!AE152</f>
        <v>18</v>
      </c>
      <c r="N245" s="6" t="str">
        <f>+'Resultater 2022'!AF152</f>
        <v>Gentofte</v>
      </c>
      <c r="O245" s="8">
        <f>+'Resultater 2022'!AG152</f>
        <v>87.725537615287948</v>
      </c>
    </row>
    <row r="246" spans="1:15" x14ac:dyDescent="0.25">
      <c r="A246">
        <f>+'Resultater 2022'!AE54</f>
        <v>19</v>
      </c>
      <c r="B246" s="6" t="str">
        <f>+'Resultater 2022'!AF54</f>
        <v>Albertslund</v>
      </c>
      <c r="C246" s="17">
        <f>+'Resultater 2022'!AG54</f>
        <v>26223.12824314307</v>
      </c>
      <c r="E246">
        <f>+'Resultater 2022'!AE87</f>
        <v>19</v>
      </c>
      <c r="F246" s="6" t="str">
        <f>+'Resultater 2022'!AF87</f>
        <v>Albertslund</v>
      </c>
      <c r="G246" s="17">
        <f>+'Resultater 2022'!AG87</f>
        <v>26223.12824314307</v>
      </c>
      <c r="I246">
        <f>+'Resultater 2022'!AE120</f>
        <v>19</v>
      </c>
      <c r="J246" s="6" t="str">
        <f>+'Resultater 2022'!AF120</f>
        <v>Glostrup</v>
      </c>
      <c r="K246" s="7">
        <f>+'Resultater 2022'!AG120</f>
        <v>3.8979689530192161</v>
      </c>
      <c r="M246">
        <f>+'Resultater 2022'!AE153</f>
        <v>19</v>
      </c>
      <c r="N246" s="6" t="str">
        <f>+'Resultater 2022'!AF153</f>
        <v>Frederikssund</v>
      </c>
      <c r="O246" s="8">
        <f>+'Resultater 2022'!AG153</f>
        <v>89.618831493518982</v>
      </c>
    </row>
    <row r="247" spans="1:15" x14ac:dyDescent="0.25">
      <c r="A247" s="24">
        <f>+'Resultater 2022'!AE55</f>
        <v>20</v>
      </c>
      <c r="B247" s="25" t="str">
        <f>+'Resultater 2022'!AF55</f>
        <v>Rødovre</v>
      </c>
      <c r="C247" s="26">
        <f>+'Resultater 2022'!AG55</f>
        <v>26423.690205011389</v>
      </c>
      <c r="E247" s="24">
        <f>+'Resultater 2022'!AE88</f>
        <v>20</v>
      </c>
      <c r="F247" s="25" t="str">
        <f>+'Resultater 2022'!AF88</f>
        <v>Rødovre</v>
      </c>
      <c r="G247" s="26">
        <f>+'Resultater 2022'!AG88</f>
        <v>26423.690205011389</v>
      </c>
      <c r="H247" s="32"/>
      <c r="I247" s="24">
        <f>+'Resultater 2022'!AE121</f>
        <v>20</v>
      </c>
      <c r="J247" s="25" t="str">
        <f>+'Resultater 2022'!AF121</f>
        <v>Gentofte</v>
      </c>
      <c r="K247" s="27">
        <f>+'Resultater 2022'!AG121</f>
        <v>3.9049719041183582</v>
      </c>
      <c r="L247" s="32"/>
      <c r="M247" s="24">
        <f>+'Resultater 2022'!AE154</f>
        <v>20</v>
      </c>
      <c r="N247" s="25" t="str">
        <f>+'Resultater 2022'!AF154</f>
        <v>Allerød</v>
      </c>
      <c r="O247" s="28">
        <f>+'Resultater 2022'!AG154</f>
        <v>91.575091575091562</v>
      </c>
    </row>
    <row r="248" spans="1:15" x14ac:dyDescent="0.25">
      <c r="A248" s="24">
        <f>+'Resultater 2022'!AE56</f>
        <v>21</v>
      </c>
      <c r="B248" s="25" t="str">
        <f>+'Resultater 2022'!AF56</f>
        <v>Vallensbæk</v>
      </c>
      <c r="C248" s="26">
        <f>+'Resultater 2022'!AG56</f>
        <v>27481.481481481482</v>
      </c>
      <c r="E248" s="24">
        <f>+'Resultater 2022'!AE89</f>
        <v>21</v>
      </c>
      <c r="F248" s="25" t="str">
        <f>+'Resultater 2022'!AF89</f>
        <v>Vallensbæk</v>
      </c>
      <c r="G248" s="26">
        <f>+'Resultater 2022'!AG89</f>
        <v>27481.481481481482</v>
      </c>
      <c r="I248" s="24">
        <f>+'Resultater 2022'!AE122</f>
        <v>21</v>
      </c>
      <c r="J248" s="25" t="str">
        <f>+'Resultater 2022'!AF122</f>
        <v>Ishøj</v>
      </c>
      <c r="K248" s="27">
        <f>+'Resultater 2022'!AG122</f>
        <v>3.9172565459418598</v>
      </c>
      <c r="M248" s="24">
        <f>+'Resultater 2022'!AE155</f>
        <v>21</v>
      </c>
      <c r="N248" s="25" t="str">
        <f>+'Resultater 2022'!AF155</f>
        <v>Hillerød</v>
      </c>
      <c r="O248" s="28">
        <f>+'Resultater 2022'!AG155</f>
        <v>100.19865905140303</v>
      </c>
    </row>
    <row r="249" spans="1:15" x14ac:dyDescent="0.25">
      <c r="A249" s="24">
        <f>+'Resultater 2022'!AE57</f>
        <v>22</v>
      </c>
      <c r="B249" s="25" t="str">
        <f>+'Resultater 2022'!AF57</f>
        <v>Ishøj</v>
      </c>
      <c r="C249" s="26">
        <f>+'Resultater 2022'!AG57</f>
        <v>28070.175438596492</v>
      </c>
      <c r="E249" s="24">
        <f>+'Resultater 2022'!AE90</f>
        <v>22</v>
      </c>
      <c r="F249" s="25" t="str">
        <f>+'Resultater 2022'!AF90</f>
        <v>Ishøj</v>
      </c>
      <c r="G249" s="26">
        <f>+'Resultater 2022'!AG90</f>
        <v>28070.175438596492</v>
      </c>
      <c r="I249" s="24">
        <f>+'Resultater 2022'!AE123</f>
        <v>22</v>
      </c>
      <c r="J249" s="25" t="str">
        <f>+'Resultater 2022'!AF123</f>
        <v>Furesø</v>
      </c>
      <c r="K249" s="27">
        <f>+'Resultater 2022'!AG123</f>
        <v>4.064681452681806</v>
      </c>
      <c r="M249" s="24">
        <f>+'Resultater 2022'!AE156</f>
        <v>22</v>
      </c>
      <c r="N249" s="25" t="str">
        <f>+'Resultater 2022'!AF156</f>
        <v>Herlev</v>
      </c>
      <c r="O249" s="28">
        <f>+'Resultater 2022'!AG156</f>
        <v>102.88670703745076</v>
      </c>
    </row>
    <row r="250" spans="1:15" x14ac:dyDescent="0.25">
      <c r="A250" s="24">
        <f>+'Resultater 2022'!AE58</f>
        <v>23</v>
      </c>
      <c r="B250" s="25" t="str">
        <f>+'Resultater 2022'!AF58</f>
        <v>Fredensborg</v>
      </c>
      <c r="C250" s="26">
        <f>+'Resultater 2022'!AG58</f>
        <v>28515.905098520601</v>
      </c>
      <c r="E250" s="24">
        <f>+'Resultater 2022'!AE91</f>
        <v>23</v>
      </c>
      <c r="F250" s="25" t="str">
        <f>+'Resultater 2022'!AF91</f>
        <v>Fredensborg</v>
      </c>
      <c r="G250" s="26">
        <f>+'Resultater 2022'!AG91</f>
        <v>28515.905098520601</v>
      </c>
      <c r="I250" s="24">
        <f>+'Resultater 2022'!AE124</f>
        <v>23</v>
      </c>
      <c r="J250" s="25" t="str">
        <f>+'Resultater 2022'!AF124</f>
        <v>Fredensborg</v>
      </c>
      <c r="K250" s="27">
        <f>+'Resultater 2022'!AG124</f>
        <v>4.1464677490127251</v>
      </c>
      <c r="M250" s="24">
        <f>+'Resultater 2022'!AE157</f>
        <v>23</v>
      </c>
      <c r="N250" s="25" t="str">
        <f>+'Resultater 2022'!AF157</f>
        <v>Halsnæs</v>
      </c>
      <c r="O250" s="28">
        <f>+'Resultater 2022'!AG157</f>
        <v>103.54348826507133</v>
      </c>
    </row>
    <row r="251" spans="1:15" x14ac:dyDescent="0.25">
      <c r="A251" s="24">
        <f>+'Resultater 2022'!AE59</f>
        <v>24</v>
      </c>
      <c r="B251" s="25" t="str">
        <f>+'Resultater 2022'!AF59</f>
        <v>Høje-Taastrup</v>
      </c>
      <c r="C251" s="26">
        <f>+'Resultater 2022'!AG59</f>
        <v>30215.229140682466</v>
      </c>
      <c r="E251" s="24">
        <f>+'Resultater 2022'!AE92</f>
        <v>24</v>
      </c>
      <c r="F251" s="25" t="str">
        <f>+'Resultater 2022'!AF92</f>
        <v>Høje-Taastrup</v>
      </c>
      <c r="G251" s="26">
        <f>+'Resultater 2022'!AG92</f>
        <v>29645.975247049795</v>
      </c>
      <c r="I251" s="24">
        <f>+'Resultater 2022'!AE125</f>
        <v>24</v>
      </c>
      <c r="J251" s="25" t="str">
        <f>+'Resultater 2022'!AF125</f>
        <v>Rødovre</v>
      </c>
      <c r="K251" s="27">
        <f>+'Resultater 2022'!AG125</f>
        <v>4.2799204461256481</v>
      </c>
      <c r="M251" s="24">
        <f>+'Resultater 2022'!AE158</f>
        <v>24</v>
      </c>
      <c r="N251" s="25" t="str">
        <f>+'Resultater 2022'!AF158</f>
        <v>Ballerup</v>
      </c>
      <c r="O251" s="28">
        <f>+'Resultater 2022'!AG158</f>
        <v>109.51353942008149</v>
      </c>
    </row>
    <row r="252" spans="1:15" x14ac:dyDescent="0.25">
      <c r="A252" s="24">
        <f>+'Resultater 2022'!AE60</f>
        <v>25</v>
      </c>
      <c r="B252" s="25" t="str">
        <f>+'Resultater 2022'!AF60</f>
        <v>Hvidovre</v>
      </c>
      <c r="C252" s="26">
        <f>+'Resultater 2022'!AG60</f>
        <v>31707.317073170732</v>
      </c>
      <c r="E252" s="24">
        <f>+'Resultater 2022'!AE93</f>
        <v>25</v>
      </c>
      <c r="F252" s="25" t="str">
        <f>+'Resultater 2022'!AF93</f>
        <v>Hvidovre</v>
      </c>
      <c r="G252" s="26">
        <f>+'Resultater 2022'!AG93</f>
        <v>31707.317073170732</v>
      </c>
      <c r="I252" s="24">
        <f>+'Resultater 2022'!AE126</f>
        <v>25</v>
      </c>
      <c r="J252" s="25" t="str">
        <f>+'Resultater 2022'!AF126</f>
        <v>Herlev</v>
      </c>
      <c r="K252" s="27">
        <f>+'Resultater 2022'!AG126</f>
        <v>4.4035510612028927</v>
      </c>
      <c r="M252" s="24">
        <f>+'Resultater 2022'!AE159</f>
        <v>25</v>
      </c>
      <c r="N252" s="25" t="str">
        <f>+'Resultater 2022'!AF159</f>
        <v>Ishøj</v>
      </c>
      <c r="O252" s="28">
        <f>+'Resultater 2022'!AG159</f>
        <v>109.95807848257851</v>
      </c>
    </row>
    <row r="253" spans="1:15" x14ac:dyDescent="0.25">
      <c r="A253" s="24">
        <f>+'Resultater 2022'!AE61</f>
        <v>26</v>
      </c>
      <c r="B253" s="25" t="str">
        <f>+'Resultater 2022'!AF61</f>
        <v>Ballerup</v>
      </c>
      <c r="C253" s="26">
        <f>+'Resultater 2022'!AG61</f>
        <v>32693.877551020407</v>
      </c>
      <c r="E253" s="24">
        <f>+'Resultater 2022'!AE94</f>
        <v>26</v>
      </c>
      <c r="F253" s="25" t="str">
        <f>+'Resultater 2022'!AF94</f>
        <v>Ballerup</v>
      </c>
      <c r="G253" s="26">
        <f>+'Resultater 2022'!AG94</f>
        <v>32642.857142857149</v>
      </c>
      <c r="I253" s="24">
        <f>+'Resultater 2022'!AE127</f>
        <v>26</v>
      </c>
      <c r="J253" s="25" t="str">
        <f>+'Resultater 2022'!AF127</f>
        <v>Gribskov</v>
      </c>
      <c r="K253" s="27">
        <f>+'Resultater 2022'!AG127</f>
        <v>4.416736921506855</v>
      </c>
      <c r="M253" s="24">
        <f>+'Resultater 2022'!AE160</f>
        <v>26</v>
      </c>
      <c r="N253" s="25" t="str">
        <f>+'Resultater 2022'!AF160</f>
        <v>Rødovre</v>
      </c>
      <c r="O253" s="28">
        <f>+'Resultater 2022'!AG160</f>
        <v>113.09129197051827</v>
      </c>
    </row>
    <row r="254" spans="1:15" x14ac:dyDescent="0.25">
      <c r="A254" s="24">
        <v>27</v>
      </c>
      <c r="B254" s="25" t="str">
        <f>+'Resultater 2022'!AF62</f>
        <v>København</v>
      </c>
      <c r="C254" s="26">
        <f>+'Resultater 2022'!AG62</f>
        <v>35894.559730790803</v>
      </c>
      <c r="E254" s="24">
        <v>27</v>
      </c>
      <c r="F254" s="25" t="str">
        <f>+'Resultater 2022'!AF95</f>
        <v>København</v>
      </c>
      <c r="G254" s="26">
        <f>+'Resultater 2022'!AG95</f>
        <v>35894.559730790803</v>
      </c>
      <c r="I254" s="24">
        <v>27</v>
      </c>
      <c r="J254" s="25" t="str">
        <f>+'Resultater 2022'!AF128</f>
        <v>Hillerød</v>
      </c>
      <c r="K254" s="27">
        <f>+'Resultater 2022'!AG128</f>
        <v>4.608889992550286</v>
      </c>
      <c r="M254" s="24">
        <v>27</v>
      </c>
      <c r="N254" s="25" t="str">
        <f>+'Resultater 2022'!AF161</f>
        <v>Gribskov</v>
      </c>
      <c r="O254" s="28">
        <f>+'Resultater 2022'!AG161</f>
        <v>115.8095576163642</v>
      </c>
    </row>
    <row r="255" spans="1:15" x14ac:dyDescent="0.25">
      <c r="A255" s="24">
        <v>28</v>
      </c>
      <c r="B255" s="25" t="str">
        <f>+'Resultater 2022'!AF63</f>
        <v>Egedal</v>
      </c>
      <c r="C255" s="26">
        <f>+'Resultater 2022'!AG63</f>
        <v>38966.13190730838</v>
      </c>
      <c r="E255" s="24">
        <v>28</v>
      </c>
      <c r="F255" s="25" t="str">
        <f>+'Resultater 2022'!AF96</f>
        <v>Egedal</v>
      </c>
      <c r="G255" s="26">
        <f>+'Resultater 2022'!AG96</f>
        <v>36880.570409982174</v>
      </c>
      <c r="I255" s="24">
        <v>28</v>
      </c>
      <c r="J255" s="25" t="str">
        <f>+'Resultater 2022'!AF129</f>
        <v>Høje-Taastrup</v>
      </c>
      <c r="K255" s="27">
        <f>+'Resultater 2022'!AG129</f>
        <v>4.6433132369101004</v>
      </c>
      <c r="M255" s="24">
        <v>28</v>
      </c>
      <c r="N255" s="25" t="str">
        <f>+'Resultater 2022'!AF162</f>
        <v>Fredensborg</v>
      </c>
      <c r="O255" s="28">
        <f>+'Resultater 2022'!AG162</f>
        <v>118.24028082492322</v>
      </c>
    </row>
    <row r="256" spans="1:15" x14ac:dyDescent="0.25">
      <c r="A256" s="24">
        <v>29</v>
      </c>
      <c r="B256" s="25" t="str">
        <f>+'Resultater 2022'!AF64</f>
        <v>Allerød</v>
      </c>
      <c r="C256" s="26">
        <f>+'Resultater 2022'!AG64</f>
        <v>140000</v>
      </c>
      <c r="E256" s="24">
        <v>29</v>
      </c>
      <c r="F256" s="25" t="str">
        <f>+'Resultater 2022'!AF97</f>
        <v>Allerød</v>
      </c>
      <c r="G256" s="26">
        <f>+'Resultater 2022'!AG97</f>
        <v>129999.99999999997</v>
      </c>
      <c r="I256" s="24">
        <v>29</v>
      </c>
      <c r="J256" s="25" t="str">
        <f>+'Resultater 2022'!AF130</f>
        <v>Halsnæs</v>
      </c>
      <c r="K256" s="27">
        <f>+'Resultater 2022'!AG130</f>
        <v>5.1484123331799356</v>
      </c>
      <c r="M256" s="24">
        <v>29</v>
      </c>
      <c r="N256" s="25" t="str">
        <f>+'Resultater 2022'!AF163</f>
        <v>Høje-Taastrup</v>
      </c>
      <c r="O256" s="28">
        <f>+'Resultater 2022'!AG163</f>
        <v>137.6555492857355</v>
      </c>
    </row>
    <row r="257" spans="1:15" x14ac:dyDescent="0.25">
      <c r="A257" s="6"/>
      <c r="B257" t="str">
        <f>+'Resultater 2022'!AF65</f>
        <v>Gennemsnit</v>
      </c>
      <c r="C257" s="18">
        <f>+'Resultater 2022'!AG65</f>
        <v>28365.870813660578</v>
      </c>
      <c r="E257" s="6"/>
      <c r="F257" t="str">
        <f>+'Resultater 2022'!AF98</f>
        <v>Gennemsnit</v>
      </c>
      <c r="G257" s="11">
        <f>+'Resultater 2022'!AG98</f>
        <v>27862.839170980194</v>
      </c>
      <c r="I257" s="6"/>
      <c r="J257" t="str">
        <f>+'Resultater 2022'!AF131</f>
        <v>Gennemsnit</v>
      </c>
      <c r="K257" s="4">
        <f>+'Resultater 2022'!AG131</f>
        <v>3.3567242041854795</v>
      </c>
      <c r="M257" s="6"/>
      <c r="N257" t="str">
        <f>+'Resultater 2022'!AF164</f>
        <v>Gennemsnit</v>
      </c>
      <c r="O257" s="11">
        <f>+'Resultater 2022'!AG164</f>
        <v>82.403299312213534</v>
      </c>
    </row>
    <row r="258" spans="1:15" x14ac:dyDescent="0.25">
      <c r="A258" s="12" t="str">
        <f>+'Resultater 2022'!AI34</f>
        <v>Beskyttet beskæftigelse § 103 SEL</v>
      </c>
      <c r="B258" s="6"/>
      <c r="C258" s="6"/>
      <c r="D258" s="6"/>
      <c r="E258" s="12"/>
      <c r="F258" s="6"/>
      <c r="G258" s="6"/>
      <c r="I258" s="12"/>
      <c r="J258" s="6"/>
      <c r="K258" s="6"/>
      <c r="M258" s="12"/>
      <c r="N258" s="6"/>
      <c r="O258" s="6"/>
    </row>
    <row r="259" spans="1:15" x14ac:dyDescent="0.25">
      <c r="A259" s="10" t="s">
        <v>46</v>
      </c>
      <c r="B259" s="5"/>
      <c r="C259" s="9"/>
      <c r="D259" s="6"/>
      <c r="E259" s="10" t="s">
        <v>48</v>
      </c>
      <c r="F259" s="5"/>
      <c r="G259" s="9"/>
      <c r="I259" s="10" t="s">
        <v>49</v>
      </c>
      <c r="J259" s="5"/>
      <c r="K259" s="9"/>
      <c r="M259" s="10" t="s">
        <v>50</v>
      </c>
      <c r="N259" s="5"/>
      <c r="O259" s="9"/>
    </row>
    <row r="260" spans="1:15" x14ac:dyDescent="0.25">
      <c r="A260" s="20">
        <f>+'Resultater 2022'!AI36</f>
        <v>1</v>
      </c>
      <c r="B260" s="21" t="str">
        <f>+'Resultater 2022'!AJ36</f>
        <v>Vallensbæk</v>
      </c>
      <c r="C260" s="23">
        <f>+'Resultater 2022'!AK36</f>
        <v>108714.28571428571</v>
      </c>
      <c r="D260" s="6"/>
      <c r="E260" s="20">
        <f>+'Resultater 2022'!AI69</f>
        <v>1</v>
      </c>
      <c r="F260" s="21" t="str">
        <f>+'Resultater 2022'!AJ69</f>
        <v>Vallensbæk</v>
      </c>
      <c r="G260" s="23">
        <f>+'Resultater 2022'!AK69</f>
        <v>108714.28571428571</v>
      </c>
      <c r="I260" s="33">
        <f>+'Resultater 2022'!AI102</f>
        <v>1</v>
      </c>
      <c r="J260" s="34" t="str">
        <f>+'Resultater 2022'!AJ102</f>
        <v>København</v>
      </c>
      <c r="K260" s="35">
        <f>+'Resultater 2022'!AK102</f>
        <v>0.46301679757286174</v>
      </c>
      <c r="M260" s="33">
        <f>+'Resultater 2022'!AI135</f>
        <v>1</v>
      </c>
      <c r="N260" s="34" t="str">
        <f>+'Resultater 2022'!AJ135</f>
        <v>København</v>
      </c>
      <c r="O260" s="36">
        <f>+'Resultater 2022'!AK135</f>
        <v>80.340814190724871</v>
      </c>
    </row>
    <row r="261" spans="1:15" x14ac:dyDescent="0.25">
      <c r="A261" s="20">
        <f>+'Resultater 2022'!AI37</f>
        <v>2</v>
      </c>
      <c r="B261" s="21" t="str">
        <f>+'Resultater 2022'!AJ37</f>
        <v>Glostrup</v>
      </c>
      <c r="C261" s="23">
        <f>+'Resultater 2022'!AK37</f>
        <v>117454.94871084004</v>
      </c>
      <c r="D261" s="6"/>
      <c r="E261" s="20">
        <f>+'Resultater 2022'!AI70</f>
        <v>2</v>
      </c>
      <c r="F261" s="21" t="str">
        <f>+'Resultater 2022'!AJ70</f>
        <v>Glostrup</v>
      </c>
      <c r="G261" s="23">
        <f>+'Resultater 2022'!AK70</f>
        <v>117454.94871084004</v>
      </c>
      <c r="I261" s="33">
        <f>+'Resultater 2022'!AI103</f>
        <v>2</v>
      </c>
      <c r="J261" s="34" t="str">
        <f>+'Resultater 2022'!AJ103</f>
        <v>Frederiksberg</v>
      </c>
      <c r="K261" s="35">
        <f>+'Resultater 2022'!AK103</f>
        <v>0.48545100433126942</v>
      </c>
      <c r="M261" s="33">
        <f>+'Resultater 2022'!AI136</f>
        <v>2</v>
      </c>
      <c r="N261" s="34" t="str">
        <f>+'Resultater 2022'!AJ136</f>
        <v>Frederiksberg</v>
      </c>
      <c r="O261" s="36">
        <f>+'Resultater 2022'!AK136</f>
        <v>103.19467457341356</v>
      </c>
    </row>
    <row r="262" spans="1:15" x14ac:dyDescent="0.25">
      <c r="A262" s="20">
        <f>+'Resultater 2022'!AI38</f>
        <v>3</v>
      </c>
      <c r="B262" s="21" t="str">
        <f>+'Resultater 2022'!AJ38</f>
        <v>Rødovre</v>
      </c>
      <c r="C262" s="23">
        <f>+'Resultater 2022'!AK38</f>
        <v>127014.21800947867</v>
      </c>
      <c r="E262" s="20">
        <f>+'Resultater 2022'!AI71</f>
        <v>3</v>
      </c>
      <c r="F262" s="21" t="str">
        <f>+'Resultater 2022'!AJ71</f>
        <v>Rødovre</v>
      </c>
      <c r="G262" s="23">
        <f>+'Resultater 2022'!AK71</f>
        <v>127014.21800947867</v>
      </c>
      <c r="I262" s="33">
        <f>+'Resultater 2022'!AI104</f>
        <v>3</v>
      </c>
      <c r="J262" s="34" t="str">
        <f>+'Resultater 2022'!AJ104</f>
        <v>Allerød</v>
      </c>
      <c r="K262" s="35">
        <f>+'Resultater 2022'!AK104</f>
        <v>0.70442378134685824</v>
      </c>
      <c r="M262" s="33">
        <f>+'Resultater 2022'!AI137</f>
        <v>3</v>
      </c>
      <c r="N262" s="34" t="str">
        <f>+'Resultater 2022'!AJ137</f>
        <v>Bornholm</v>
      </c>
      <c r="O262" s="36">
        <f>+'Resultater 2022'!AK137</f>
        <v>137.95728081442368</v>
      </c>
    </row>
    <row r="263" spans="1:15" x14ac:dyDescent="0.25">
      <c r="A263" s="20">
        <f>+'Resultater 2022'!AI39</f>
        <v>4</v>
      </c>
      <c r="B263" s="21" t="str">
        <f>+'Resultater 2022'!AJ39</f>
        <v>Helsingør</v>
      </c>
      <c r="C263" s="23">
        <f>+'Resultater 2022'!AK39</f>
        <v>130025.66295979469</v>
      </c>
      <c r="E263" s="20">
        <f>+'Resultater 2022'!AI72</f>
        <v>4</v>
      </c>
      <c r="F263" s="21" t="str">
        <f>+'Resultater 2022'!AJ72</f>
        <v>Høje-Taastrup</v>
      </c>
      <c r="G263" s="23">
        <f>+'Resultater 2022'!AK72</f>
        <v>128584.47488584474</v>
      </c>
      <c r="I263" s="33">
        <f>+'Resultater 2022'!AI105</f>
        <v>4</v>
      </c>
      <c r="J263" s="34" t="str">
        <f>+'Resultater 2022'!AJ105</f>
        <v>Bornholm</v>
      </c>
      <c r="K263" s="35">
        <f>+'Resultater 2022'!AK105</f>
        <v>0.85628657057228486</v>
      </c>
      <c r="M263" s="33">
        <f>+'Resultater 2022'!AI138</f>
        <v>4</v>
      </c>
      <c r="N263" s="34" t="str">
        <f>+'Resultater 2022'!AJ138</f>
        <v>Vallensbæk</v>
      </c>
      <c r="O263" s="36">
        <f>+'Resultater 2022'!AK138</f>
        <v>158.32726516176012</v>
      </c>
    </row>
    <row r="264" spans="1:15" x14ac:dyDescent="0.25">
      <c r="A264" s="20">
        <f>+'Resultater 2022'!AI40</f>
        <v>5</v>
      </c>
      <c r="B264" s="21" t="str">
        <f>+'Resultater 2022'!AJ40</f>
        <v>Høje-Taastrup</v>
      </c>
      <c r="C264" s="23">
        <f>+'Resultater 2022'!AK40</f>
        <v>130182.64840182647</v>
      </c>
      <c r="E264" s="20">
        <f>+'Resultater 2022'!AI73</f>
        <v>5</v>
      </c>
      <c r="F264" s="21" t="str">
        <f>+'Resultater 2022'!AJ73</f>
        <v>Helsingør</v>
      </c>
      <c r="G264" s="23">
        <f>+'Resultater 2022'!AK73</f>
        <v>130025.66295979469</v>
      </c>
      <c r="I264" s="33">
        <f>+'Resultater 2022'!AI106</f>
        <v>5</v>
      </c>
      <c r="J264" s="34" t="str">
        <f>+'Resultater 2022'!AJ106</f>
        <v>Tårnby</v>
      </c>
      <c r="K264" s="35">
        <f>+'Resultater 2022'!AK106</f>
        <v>1.3521574865778485</v>
      </c>
      <c r="M264" s="33">
        <f>+'Resultater 2022'!AI139</f>
        <v>5</v>
      </c>
      <c r="N264" s="34" t="str">
        <f>+'Resultater 2022'!AJ139</f>
        <v>Brøndby</v>
      </c>
      <c r="O264" s="36">
        <f>+'Resultater 2022'!AK139</f>
        <v>244.12296564195299</v>
      </c>
    </row>
    <row r="265" spans="1:15" x14ac:dyDescent="0.25">
      <c r="A265" s="20">
        <f>+'Resultater 2022'!AI41</f>
        <v>6</v>
      </c>
      <c r="B265" s="21" t="str">
        <f>+'Resultater 2022'!AJ41</f>
        <v>Ballerup</v>
      </c>
      <c r="C265" s="23">
        <f>+'Resultater 2022'!AK41</f>
        <v>135257.99849186686</v>
      </c>
      <c r="E265" s="20">
        <f>+'Resultater 2022'!AI74</f>
        <v>6</v>
      </c>
      <c r="F265" s="21" t="str">
        <f>+'Resultater 2022'!AJ74</f>
        <v>Ballerup</v>
      </c>
      <c r="G265" s="23">
        <f>+'Resultater 2022'!AK74</f>
        <v>135257.99849186686</v>
      </c>
      <c r="I265" s="33">
        <f>+'Resultater 2022'!AI107</f>
        <v>6</v>
      </c>
      <c r="J265" s="34" t="str">
        <f>+'Resultater 2022'!AJ107</f>
        <v>Vallensbæk</v>
      </c>
      <c r="K265" s="35">
        <f>+'Resultater 2022'!AK107</f>
        <v>1.4563611775720378</v>
      </c>
      <c r="M265" s="33">
        <f>+'Resultater 2022'!AI140</f>
        <v>6</v>
      </c>
      <c r="N265" s="34" t="str">
        <f>+'Resultater 2022'!AJ140</f>
        <v>Dragør</v>
      </c>
      <c r="O265" s="36">
        <f>+'Resultater 2022'!AK140</f>
        <v>249.65568151858687</v>
      </c>
    </row>
    <row r="266" spans="1:15" x14ac:dyDescent="0.25">
      <c r="A266" s="20">
        <f>+'Resultater 2022'!AI42</f>
        <v>7</v>
      </c>
      <c r="B266" s="21" t="str">
        <f>+'Resultater 2022'!AJ42</f>
        <v>Hvidovre</v>
      </c>
      <c r="C266" s="23">
        <f>+'Resultater 2022'!AK42</f>
        <v>137288.13559322033</v>
      </c>
      <c r="E266" s="20">
        <f>+'Resultater 2022'!AI75</f>
        <v>7</v>
      </c>
      <c r="F266" s="21" t="str">
        <f>+'Resultater 2022'!AJ75</f>
        <v>Hvidovre</v>
      </c>
      <c r="G266" s="23">
        <f>+'Resultater 2022'!AK75</f>
        <v>137288.13559322033</v>
      </c>
      <c r="I266" s="33">
        <f>+'Resultater 2022'!AI108</f>
        <v>7</v>
      </c>
      <c r="J266" s="34" t="str">
        <f>+'Resultater 2022'!AJ108</f>
        <v>Brøndby</v>
      </c>
      <c r="K266" s="35">
        <f>+'Resultater 2022'!AK108</f>
        <v>1.5235081374321882</v>
      </c>
      <c r="M266" s="33">
        <f>+'Resultater 2022'!AI141</f>
        <v>7</v>
      </c>
      <c r="N266" s="34" t="str">
        <f>+'Resultater 2022'!AJ141</f>
        <v>Høje-Taastrup</v>
      </c>
      <c r="O266" s="36">
        <f>+'Resultater 2022'!AK141</f>
        <v>250.8983992159425</v>
      </c>
    </row>
    <row r="267" spans="1:15" x14ac:dyDescent="0.25">
      <c r="A267" s="20">
        <f>+'Resultater 2022'!AI43</f>
        <v>8</v>
      </c>
      <c r="B267" s="21" t="str">
        <f>+'Resultater 2022'!AJ43</f>
        <v>Furesø</v>
      </c>
      <c r="C267" s="23">
        <f>+'Resultater 2022'!AK43</f>
        <v>144927.53623188406</v>
      </c>
      <c r="E267" s="20">
        <f>+'Resultater 2022'!AI76</f>
        <v>8</v>
      </c>
      <c r="F267" s="21" t="str">
        <f>+'Resultater 2022'!AJ76</f>
        <v>Dragør</v>
      </c>
      <c r="G267" s="23">
        <f>+'Resultater 2022'!AK76</f>
        <v>140391.99406968124</v>
      </c>
      <c r="I267" s="33">
        <f>+'Resultater 2022'!AI109</f>
        <v>8</v>
      </c>
      <c r="J267" s="34" t="str">
        <f>+'Resultater 2022'!AJ109</f>
        <v>Rudersdal</v>
      </c>
      <c r="K267" s="35">
        <f>+'Resultater 2022'!AK109</f>
        <v>1.6659089433006429</v>
      </c>
      <c r="M267" s="33">
        <f>+'Resultater 2022'!AI142</f>
        <v>8</v>
      </c>
      <c r="N267" s="34" t="str">
        <f>+'Resultater 2022'!AJ142</f>
        <v>Hvidovre</v>
      </c>
      <c r="O267" s="36">
        <f>+'Resultater 2022'!AK142</f>
        <v>252.43868233240877</v>
      </c>
    </row>
    <row r="268" spans="1:15" x14ac:dyDescent="0.25">
      <c r="A268" s="20">
        <f>+'Resultater 2022'!AI44</f>
        <v>9</v>
      </c>
      <c r="B268" s="21" t="str">
        <f>+'Resultater 2022'!AJ44</f>
        <v>Herlev</v>
      </c>
      <c r="C268" s="23">
        <f>+'Resultater 2022'!AK44</f>
        <v>145061.72839506174</v>
      </c>
      <c r="E268" s="20">
        <f>+'Resultater 2022'!AI77</f>
        <v>9</v>
      </c>
      <c r="F268" s="21" t="str">
        <f>+'Resultater 2022'!AJ77</f>
        <v>Albertslund</v>
      </c>
      <c r="G268" s="23">
        <f>+'Resultater 2022'!AK77</f>
        <v>141924.60317460317</v>
      </c>
      <c r="I268" s="33">
        <f>+'Resultater 2022'!AI110</f>
        <v>9</v>
      </c>
      <c r="J268" s="34" t="str">
        <f>+'Resultater 2022'!AJ110</f>
        <v>Dragør</v>
      </c>
      <c r="K268" s="35">
        <f>+'Resultater 2022'!AK110</f>
        <v>1.7782757711573951</v>
      </c>
      <c r="M268" s="33">
        <f>+'Resultater 2022'!AI143</f>
        <v>9</v>
      </c>
      <c r="N268" s="34" t="str">
        <f>+'Resultater 2022'!AJ143</f>
        <v>Rødovre</v>
      </c>
      <c r="O268" s="36">
        <f>+'Resultater 2022'!AK143</f>
        <v>261.27988144912842</v>
      </c>
    </row>
    <row r="269" spans="1:15" x14ac:dyDescent="0.25">
      <c r="A269" s="37">
        <f>+'Resultater 2022'!AI45</f>
        <v>10</v>
      </c>
      <c r="B269" s="38" t="str">
        <f>+'Resultater 2022'!AJ45</f>
        <v>Lyngby-Taarbæk</v>
      </c>
      <c r="C269" s="39">
        <f>+'Resultater 2022'!AK45</f>
        <v>145510.83591331271</v>
      </c>
      <c r="E269" s="37">
        <f>+'Resultater 2022'!AI78</f>
        <v>10</v>
      </c>
      <c r="F269" s="38" t="str">
        <f>+'Resultater 2022'!AJ78</f>
        <v>Herlev</v>
      </c>
      <c r="G269" s="39">
        <f>+'Resultater 2022'!AK78</f>
        <v>142592.59259259261</v>
      </c>
      <c r="I269" s="37">
        <f>+'Resultater 2022'!AI111</f>
        <v>10</v>
      </c>
      <c r="J269" s="38" t="str">
        <f>+'Resultater 2022'!AJ111</f>
        <v>Furesø</v>
      </c>
      <c r="K269" s="40">
        <f>+'Resultater 2022'!AK111</f>
        <v>1.8291066537068128</v>
      </c>
      <c r="M269" s="37">
        <f>+'Resultater 2022'!AI144</f>
        <v>10</v>
      </c>
      <c r="N269" s="38" t="str">
        <f>+'Resultater 2022'!AJ144</f>
        <v>Furesø</v>
      </c>
      <c r="O269" s="41">
        <f>+'Resultater 2022'!AK144</f>
        <v>265.0879208270743</v>
      </c>
    </row>
    <row r="270" spans="1:15" x14ac:dyDescent="0.25">
      <c r="A270">
        <f>+'Resultater 2022'!AI46</f>
        <v>11</v>
      </c>
      <c r="B270" s="6" t="str">
        <f>+'Resultater 2022'!AJ46</f>
        <v>Ishøj</v>
      </c>
      <c r="C270" s="17">
        <f>+'Resultater 2022'!AK46</f>
        <v>145985.40145985401</v>
      </c>
      <c r="E270">
        <f>+'Resultater 2022'!AI79</f>
        <v>11</v>
      </c>
      <c r="F270" s="6" t="str">
        <f>+'Resultater 2022'!AJ79</f>
        <v>Furesø</v>
      </c>
      <c r="G270" s="17">
        <f>+'Resultater 2022'!AK79</f>
        <v>144927.53623188406</v>
      </c>
      <c r="I270">
        <f>+'Resultater 2022'!AI112</f>
        <v>11</v>
      </c>
      <c r="J270" s="6" t="str">
        <f>+'Resultater 2022'!AJ112</f>
        <v>Hvidovre</v>
      </c>
      <c r="K270" s="7">
        <f>+'Resultater 2022'!AK112</f>
        <v>1.838750896001496</v>
      </c>
      <c r="M270">
        <f>+'Resultater 2022'!AI145</f>
        <v>11</v>
      </c>
      <c r="N270" s="6" t="str">
        <f>+'Resultater 2022'!AJ145</f>
        <v>Lyngby-Taarbæk</v>
      </c>
      <c r="O270" s="8">
        <f>+'Resultater 2022'!AK145</f>
        <v>269.13276261917713</v>
      </c>
    </row>
    <row r="271" spans="1:15" x14ac:dyDescent="0.25">
      <c r="A271">
        <f>+'Resultater 2022'!AI47</f>
        <v>12</v>
      </c>
      <c r="B271" s="6" t="str">
        <f>+'Resultater 2022'!AJ47</f>
        <v>Fredensborg</v>
      </c>
      <c r="C271" s="17">
        <f>+'Resultater 2022'!AK47</f>
        <v>147682.9134245466</v>
      </c>
      <c r="E271">
        <f>+'Resultater 2022'!AI80</f>
        <v>12</v>
      </c>
      <c r="F271" s="6" t="str">
        <f>+'Resultater 2022'!AJ80</f>
        <v>Lyngby-Taarbæk</v>
      </c>
      <c r="G271" s="17">
        <f>+'Resultater 2022'!AK80</f>
        <v>145510.83591331271</v>
      </c>
      <c r="I271">
        <f>+'Resultater 2022'!AI113</f>
        <v>12</v>
      </c>
      <c r="J271" s="6" t="str">
        <f>+'Resultater 2022'!AJ113</f>
        <v>Hørsholm</v>
      </c>
      <c r="K271" s="7">
        <f>+'Resultater 2022'!AK113</f>
        <v>1.8389346861128726</v>
      </c>
      <c r="M271">
        <f>+'Resultater 2022'!AI146</f>
        <v>12</v>
      </c>
      <c r="N271" s="6" t="str">
        <f>+'Resultater 2022'!AJ146</f>
        <v>Herlev</v>
      </c>
      <c r="O271" s="8">
        <f>+'Resultater 2022'!AK146</f>
        <v>271.62090657887001</v>
      </c>
    </row>
    <row r="272" spans="1:15" x14ac:dyDescent="0.25">
      <c r="A272">
        <f>+'Resultater 2022'!AI48</f>
        <v>13</v>
      </c>
      <c r="B272" s="6" t="str">
        <f>+'Resultater 2022'!AJ48</f>
        <v>Albertslund</v>
      </c>
      <c r="C272" s="17">
        <f>+'Resultater 2022'!AK48</f>
        <v>148492.06349206349</v>
      </c>
      <c r="E272">
        <f>+'Resultater 2022'!AI81</f>
        <v>13</v>
      </c>
      <c r="F272" s="6" t="str">
        <f>+'Resultater 2022'!AJ81</f>
        <v>Ishøj</v>
      </c>
      <c r="G272" s="17">
        <f>+'Resultater 2022'!AK81</f>
        <v>145985.40145985401</v>
      </c>
      <c r="I272">
        <f>+'Resultater 2022'!AI114</f>
        <v>13</v>
      </c>
      <c r="J272" s="6" t="str">
        <f>+'Resultater 2022'!AJ114</f>
        <v>Lyngby-Taarbæk</v>
      </c>
      <c r="K272" s="7">
        <f>+'Resultater 2022'!AK114</f>
        <v>1.8495719643828554</v>
      </c>
      <c r="M272">
        <f>+'Resultater 2022'!AI147</f>
        <v>13</v>
      </c>
      <c r="N272" s="6" t="str">
        <f>+'Resultater 2022'!AJ147</f>
        <v>Tårnby</v>
      </c>
      <c r="O272" s="8">
        <f>+'Resultater 2022'!AK147</f>
        <v>274.40843109962219</v>
      </c>
    </row>
    <row r="273" spans="1:15" x14ac:dyDescent="0.25">
      <c r="A273">
        <f>+'Resultater 2022'!AI49</f>
        <v>14</v>
      </c>
      <c r="B273" s="6" t="str">
        <f>+'Resultater 2022'!AJ49</f>
        <v>Dragør</v>
      </c>
      <c r="C273" s="17">
        <f>+'Resultater 2022'!AK49</f>
        <v>148718.16160118606</v>
      </c>
      <c r="E273">
        <f>+'Resultater 2022'!AI82</f>
        <v>14</v>
      </c>
      <c r="F273" s="6" t="str">
        <f>+'Resultater 2022'!AJ82</f>
        <v>Fredensborg</v>
      </c>
      <c r="G273" s="17">
        <f>+'Resultater 2022'!AK82</f>
        <v>147682.9134245466</v>
      </c>
      <c r="I273">
        <f>+'Resultater 2022'!AI115</f>
        <v>14</v>
      </c>
      <c r="J273" s="6" t="str">
        <f>+'Resultater 2022'!AJ115</f>
        <v>Ishøj</v>
      </c>
      <c r="K273" s="7">
        <f>+'Resultater 2022'!AK115</f>
        <v>1.8830320940141572</v>
      </c>
      <c r="M273">
        <f>+'Resultater 2022'!AI148</f>
        <v>14</v>
      </c>
      <c r="N273" s="6" t="str">
        <f>+'Resultater 2022'!AJ148</f>
        <v>Ishøj</v>
      </c>
      <c r="O273" s="8">
        <f>+'Resultater 2022'!AK148</f>
        <v>274.89519620644631</v>
      </c>
    </row>
    <row r="274" spans="1:15" x14ac:dyDescent="0.25">
      <c r="A274">
        <f>+'Resultater 2022'!AI50</f>
        <v>15</v>
      </c>
      <c r="B274" s="6" t="str">
        <f>+'Resultater 2022'!AJ50</f>
        <v>Hillerød</v>
      </c>
      <c r="C274" s="17">
        <f>+'Resultater 2022'!AK50</f>
        <v>149141.51925078043</v>
      </c>
      <c r="E274">
        <f>+'Resultater 2022'!AI83</f>
        <v>15</v>
      </c>
      <c r="F274" s="6" t="str">
        <f>+'Resultater 2022'!AJ83</f>
        <v>Hillerød</v>
      </c>
      <c r="G274" s="17">
        <f>+'Resultater 2022'!AK83</f>
        <v>149141.51925078043</v>
      </c>
      <c r="I274">
        <f>+'Resultater 2022'!AI116</f>
        <v>15</v>
      </c>
      <c r="J274" s="6" t="str">
        <f>+'Resultater 2022'!AJ116</f>
        <v>Herlev</v>
      </c>
      <c r="K274" s="7">
        <f>+'Resultater 2022'!AK116</f>
        <v>1.9048738902933742</v>
      </c>
      <c r="M274">
        <f>+'Resultater 2022'!AI149</f>
        <v>15</v>
      </c>
      <c r="N274" s="6" t="str">
        <f>+'Resultater 2022'!AJ149</f>
        <v>Hørsholm</v>
      </c>
      <c r="O274" s="8">
        <f>+'Resultater 2022'!AK149</f>
        <v>280.08386176284085</v>
      </c>
    </row>
    <row r="275" spans="1:15" x14ac:dyDescent="0.25">
      <c r="A275">
        <f>+'Resultater 2022'!AI51</f>
        <v>16</v>
      </c>
      <c r="B275" s="6" t="str">
        <f>+'Resultater 2022'!AJ51</f>
        <v>Hørsholm</v>
      </c>
      <c r="C275" s="17">
        <f>+'Resultater 2022'!AK51</f>
        <v>152307.6724137931</v>
      </c>
      <c r="E275">
        <f>+'Resultater 2022'!AI84</f>
        <v>16</v>
      </c>
      <c r="F275" s="6" t="str">
        <f>+'Resultater 2022'!AJ84</f>
        <v>Hørsholm</v>
      </c>
      <c r="G275" s="17">
        <f>+'Resultater 2022'!AK84</f>
        <v>152307.6724137931</v>
      </c>
      <c r="I275">
        <f>+'Resultater 2022'!AI117</f>
        <v>16</v>
      </c>
      <c r="J275" s="6" t="str">
        <f>+'Resultater 2022'!AJ117</f>
        <v>Høje-Taastrup</v>
      </c>
      <c r="K275" s="7">
        <f>+'Resultater 2022'!AK117</f>
        <v>1.9512339995842118</v>
      </c>
      <c r="M275">
        <f>+'Resultater 2022'!AI150</f>
        <v>16</v>
      </c>
      <c r="N275" s="6" t="str">
        <f>+'Resultater 2022'!AJ150</f>
        <v>Glostrup</v>
      </c>
      <c r="O275" s="8">
        <f>+'Resultater 2022'!AK150</f>
        <v>289.72167133967037</v>
      </c>
    </row>
    <row r="276" spans="1:15" x14ac:dyDescent="0.25">
      <c r="A276">
        <f>+'Resultater 2022'!AI52</f>
        <v>17</v>
      </c>
      <c r="B276" s="6" t="str">
        <f>+'Resultater 2022'!AJ52</f>
        <v>Halsnæs</v>
      </c>
      <c r="C276" s="17">
        <f>+'Resultater 2022'!AK52</f>
        <v>154882.15488215489</v>
      </c>
      <c r="E276">
        <f>+'Resultater 2022'!AI85</f>
        <v>17</v>
      </c>
      <c r="F276" s="6" t="str">
        <f>+'Resultater 2022'!AJ85</f>
        <v>Halsnæs</v>
      </c>
      <c r="G276" s="17">
        <f>+'Resultater 2022'!AK85</f>
        <v>154882.15488215489</v>
      </c>
      <c r="I276">
        <f>+'Resultater 2022'!AI118</f>
        <v>17</v>
      </c>
      <c r="J276" s="6" t="str">
        <f>+'Resultater 2022'!AJ118</f>
        <v>Egedal</v>
      </c>
      <c r="K276" s="7">
        <f>+'Resultater 2022'!AK118</f>
        <v>2.0147155129242265</v>
      </c>
      <c r="M276">
        <f>+'Resultater 2022'!AI151</f>
        <v>17</v>
      </c>
      <c r="N276" s="6" t="str">
        <f>+'Resultater 2022'!AJ151</f>
        <v>Rudersdal</v>
      </c>
      <c r="O276" s="8">
        <f>+'Resultater 2022'!AK151</f>
        <v>298.75949860362414</v>
      </c>
    </row>
    <row r="277" spans="1:15" x14ac:dyDescent="0.25">
      <c r="A277">
        <f>+'Resultater 2022'!AI53</f>
        <v>18</v>
      </c>
      <c r="B277" s="6" t="str">
        <f>+'Resultater 2022'!AJ53</f>
        <v>Frederikssund</v>
      </c>
      <c r="C277" s="17">
        <f>+'Resultater 2022'!AK53</f>
        <v>156867.19636776391</v>
      </c>
      <c r="E277">
        <f>+'Resultater 2022'!AI86</f>
        <v>18</v>
      </c>
      <c r="F277" s="6" t="str">
        <f>+'Resultater 2022'!AJ86</f>
        <v>Frederikssund</v>
      </c>
      <c r="G277" s="17">
        <f>+'Resultater 2022'!AK86</f>
        <v>156753.68898978434</v>
      </c>
      <c r="I277">
        <f>+'Resultater 2022'!AI119</f>
        <v>18</v>
      </c>
      <c r="J277" s="6" t="str">
        <f>+'Resultater 2022'!AJ119</f>
        <v>Rødovre</v>
      </c>
      <c r="K277" s="7">
        <f>+'Resultater 2022'!AK119</f>
        <v>2.0570916039464962</v>
      </c>
      <c r="M277">
        <f>+'Resultater 2022'!AI152</f>
        <v>18</v>
      </c>
      <c r="N277" s="6" t="str">
        <f>+'Resultater 2022'!AJ152</f>
        <v>Egedal</v>
      </c>
      <c r="O277" s="8">
        <f>+'Resultater 2022'!AK152</f>
        <v>347.35544512500479</v>
      </c>
    </row>
    <row r="278" spans="1:15" x14ac:dyDescent="0.25">
      <c r="A278">
        <f>+'Resultater 2022'!AI54</f>
        <v>19</v>
      </c>
      <c r="B278" s="6" t="str">
        <f>+'Resultater 2022'!AJ54</f>
        <v>Gribskov</v>
      </c>
      <c r="C278" s="17">
        <f>+'Resultater 2022'!AK54</f>
        <v>156897.78413152252</v>
      </c>
      <c r="E278">
        <f>+'Resultater 2022'!AI87</f>
        <v>19</v>
      </c>
      <c r="F278" s="6" t="str">
        <f>+'Resultater 2022'!AJ87</f>
        <v>Gribskov</v>
      </c>
      <c r="G278" s="17">
        <f>+'Resultater 2022'!AK87</f>
        <v>156897.78413152252</v>
      </c>
      <c r="I278">
        <f>+'Resultater 2022'!AI120</f>
        <v>19</v>
      </c>
      <c r="J278" s="6" t="str">
        <f>+'Resultater 2022'!AJ120</f>
        <v>Gentofte</v>
      </c>
      <c r="K278" s="7">
        <f>+'Resultater 2022'!AK120</f>
        <v>2.2144770846669988</v>
      </c>
      <c r="M278">
        <f>+'Resultater 2022'!AI153</f>
        <v>19</v>
      </c>
      <c r="N278" s="6" t="str">
        <f>+'Resultater 2022'!AJ153</f>
        <v>Allerød</v>
      </c>
      <c r="O278" s="8">
        <f>+'Resultater 2022'!AK153</f>
        <v>352.21189067342914</v>
      </c>
    </row>
    <row r="279" spans="1:15" x14ac:dyDescent="0.25">
      <c r="A279" s="24">
        <f>+'Resultater 2022'!AI55</f>
        <v>20</v>
      </c>
      <c r="B279" s="25" t="str">
        <f>+'Resultater 2022'!AJ55</f>
        <v>Brøndby</v>
      </c>
      <c r="C279" s="26">
        <f>+'Resultater 2022'!AK55</f>
        <v>160237.38872403558</v>
      </c>
      <c r="E279" s="24">
        <f>+'Resultater 2022'!AI88</f>
        <v>20</v>
      </c>
      <c r="F279" s="25" t="str">
        <f>+'Resultater 2022'!AJ88</f>
        <v>Brøndby</v>
      </c>
      <c r="G279" s="26">
        <f>+'Resultater 2022'!AK88</f>
        <v>160237.38872403558</v>
      </c>
      <c r="H279" s="32"/>
      <c r="I279" s="24">
        <f>+'Resultater 2022'!AI121</f>
        <v>20</v>
      </c>
      <c r="J279" s="25" t="str">
        <f>+'Resultater 2022'!AJ121</f>
        <v>Glostrup</v>
      </c>
      <c r="K279" s="27">
        <f>+'Resultater 2022'!AK121</f>
        <v>2.4666621076386512</v>
      </c>
      <c r="L279" s="32"/>
      <c r="M279" s="24">
        <f>+'Resultater 2022'!AI154</f>
        <v>20</v>
      </c>
      <c r="N279" s="25" t="str">
        <f>+'Resultater 2022'!AJ154</f>
        <v>Gribskov</v>
      </c>
      <c r="O279" s="28">
        <f>+'Resultater 2022'!AK154</f>
        <v>389.5815769623286</v>
      </c>
    </row>
    <row r="280" spans="1:15" x14ac:dyDescent="0.25">
      <c r="A280" s="24">
        <f>+'Resultater 2022'!AI56</f>
        <v>21</v>
      </c>
      <c r="B280" s="25" t="str">
        <f>+'Resultater 2022'!AJ56</f>
        <v>Bornholm</v>
      </c>
      <c r="C280" s="26">
        <f>+'Resultater 2022'!AK56</f>
        <v>161111.11111111112</v>
      </c>
      <c r="E280" s="24">
        <f>+'Resultater 2022'!AI89</f>
        <v>21</v>
      </c>
      <c r="F280" s="25" t="str">
        <f>+'Resultater 2022'!AJ89</f>
        <v>Bornholm</v>
      </c>
      <c r="G280" s="26">
        <f>+'Resultater 2022'!AK89</f>
        <v>161111.11111111112</v>
      </c>
      <c r="I280" s="24">
        <f>+'Resultater 2022'!AI122</f>
        <v>21</v>
      </c>
      <c r="J280" s="25" t="str">
        <f>+'Resultater 2022'!AJ122</f>
        <v>Gribskov</v>
      </c>
      <c r="K280" s="27">
        <f>+'Resultater 2022'!AK122</f>
        <v>2.4830279096596706</v>
      </c>
      <c r="M280" s="24">
        <f>+'Resultater 2022'!AI155</f>
        <v>21</v>
      </c>
      <c r="N280" s="25" t="str">
        <f>+'Resultater 2022'!AJ155</f>
        <v>Gentofte</v>
      </c>
      <c r="O280" s="28">
        <f>+'Resultater 2022'!AK155</f>
        <v>405.43424141119567</v>
      </c>
    </row>
    <row r="281" spans="1:15" x14ac:dyDescent="0.25">
      <c r="A281" s="24">
        <f>+'Resultater 2022'!AI57</f>
        <v>22</v>
      </c>
      <c r="B281" s="25" t="str">
        <f>+'Resultater 2022'!AJ57</f>
        <v>Gladsaxe</v>
      </c>
      <c r="C281" s="26">
        <f>+'Resultater 2022'!AK57</f>
        <v>168000</v>
      </c>
      <c r="E281" s="24">
        <f>+'Resultater 2022'!AI90</f>
        <v>22</v>
      </c>
      <c r="F281" s="25" t="str">
        <f>+'Resultater 2022'!AJ90</f>
        <v>Gladsaxe</v>
      </c>
      <c r="G281" s="26">
        <f>+'Resultater 2022'!AK90</f>
        <v>162666.66666666663</v>
      </c>
      <c r="I281" s="24">
        <f>+'Resultater 2022'!AI123</f>
        <v>22</v>
      </c>
      <c r="J281" s="25" t="str">
        <f>+'Resultater 2022'!AJ123</f>
        <v>Gladsaxe</v>
      </c>
      <c r="K281" s="27">
        <f>+'Resultater 2022'!AK123</f>
        <v>2.6547419590815773</v>
      </c>
      <c r="M281" s="24">
        <f>+'Resultater 2022'!AI156</f>
        <v>22</v>
      </c>
      <c r="N281" s="25" t="str">
        <f>+'Resultater 2022'!AJ156</f>
        <v>Ballerup</v>
      </c>
      <c r="O281" s="28">
        <f>+'Resultater 2022'!AK156</f>
        <v>429.83807469788781</v>
      </c>
    </row>
    <row r="282" spans="1:15" x14ac:dyDescent="0.25">
      <c r="A282" s="24">
        <f>+'Resultater 2022'!AI58</f>
        <v>23</v>
      </c>
      <c r="B282" s="25" t="str">
        <f>+'Resultater 2022'!AJ58</f>
        <v>København</v>
      </c>
      <c r="C282" s="26">
        <f>+'Resultater 2022'!AK58</f>
        <v>173515.98173515982</v>
      </c>
      <c r="E282" s="24">
        <f>+'Resultater 2022'!AI91</f>
        <v>23</v>
      </c>
      <c r="F282" s="25" t="str">
        <f>+'Resultater 2022'!AJ91</f>
        <v>Egedal</v>
      </c>
      <c r="G282" s="26">
        <f>+'Resultater 2022'!AK91</f>
        <v>172409.17782026771</v>
      </c>
      <c r="I282" s="24">
        <f>+'Resultater 2022'!AI124</f>
        <v>23</v>
      </c>
      <c r="J282" s="25" t="str">
        <f>+'Resultater 2022'!AJ124</f>
        <v>Fredensborg</v>
      </c>
      <c r="K282" s="27">
        <f>+'Resultater 2022'!AK124</f>
        <v>3.0338745063624395</v>
      </c>
      <c r="M282" s="24">
        <f>+'Resultater 2022'!AI157</f>
        <v>23</v>
      </c>
      <c r="N282" s="25" t="str">
        <f>+'Resultater 2022'!AJ157</f>
        <v>Helsingør</v>
      </c>
      <c r="O282" s="28">
        <f>+'Resultater 2022'!AK157</f>
        <v>431.08338060124788</v>
      </c>
    </row>
    <row r="283" spans="1:15" x14ac:dyDescent="0.25">
      <c r="A283" s="24">
        <f>+'Resultater 2022'!AI59</f>
        <v>24</v>
      </c>
      <c r="B283" s="25" t="str">
        <f>+'Resultater 2022'!AJ59</f>
        <v>Egedal</v>
      </c>
      <c r="C283" s="26">
        <f>+'Resultater 2022'!AK59</f>
        <v>177476.09942638624</v>
      </c>
      <c r="E283" s="24">
        <f>+'Resultater 2022'!AI92</f>
        <v>24</v>
      </c>
      <c r="F283" s="25" t="str">
        <f>+'Resultater 2022'!AJ92</f>
        <v>København</v>
      </c>
      <c r="G283" s="26">
        <f>+'Resultater 2022'!AK92</f>
        <v>173515.98173515982</v>
      </c>
      <c r="I283" s="24">
        <f>+'Resultater 2022'!AI125</f>
        <v>24</v>
      </c>
      <c r="J283" s="25" t="str">
        <f>+'Resultater 2022'!AJ125</f>
        <v>Albertslund</v>
      </c>
      <c r="K283" s="27">
        <f>+'Resultater 2022'!AK125</f>
        <v>3.0478955007256894</v>
      </c>
      <c r="M283" s="24">
        <f>+'Resultater 2022'!AI158</f>
        <v>24</v>
      </c>
      <c r="N283" s="25" t="str">
        <f>+'Resultater 2022'!AJ158</f>
        <v>Gladsaxe</v>
      </c>
      <c r="O283" s="28">
        <f>+'Resultater 2022'!AK158</f>
        <v>431.83802534393647</v>
      </c>
    </row>
    <row r="284" spans="1:15" x14ac:dyDescent="0.25">
      <c r="A284" s="24">
        <f>+'Resultater 2022'!AI60</f>
        <v>25</v>
      </c>
      <c r="B284" s="25" t="str">
        <f>+'Resultater 2022'!AJ60</f>
        <v>Gentofte</v>
      </c>
      <c r="C284" s="26">
        <f>+'Resultater 2022'!AK60</f>
        <v>183083.51177730193</v>
      </c>
      <c r="E284" s="24">
        <f>+'Resultater 2022'!AI93</f>
        <v>25</v>
      </c>
      <c r="F284" s="25" t="str">
        <f>+'Resultater 2022'!AJ93</f>
        <v>Rudersdal</v>
      </c>
      <c r="G284" s="26">
        <f>+'Resultater 2022'!AK93</f>
        <v>179337.23196881096</v>
      </c>
      <c r="I284" s="24">
        <f>+'Resultater 2022'!AI126</f>
        <v>25</v>
      </c>
      <c r="J284" s="25" t="str">
        <f>+'Resultater 2022'!AJ126</f>
        <v>Ballerup</v>
      </c>
      <c r="K284" s="27">
        <f>+'Resultater 2022'!AK126</f>
        <v>3.1779124302488788</v>
      </c>
      <c r="M284" s="24">
        <f>+'Resultater 2022'!AI159</f>
        <v>25</v>
      </c>
      <c r="N284" s="25" t="str">
        <f>+'Resultater 2022'!AJ159</f>
        <v>Albertslund</v>
      </c>
      <c r="O284" s="28">
        <f>+'Resultater 2022'!AK159</f>
        <v>432.5713594581519</v>
      </c>
    </row>
    <row r="285" spans="1:15" x14ac:dyDescent="0.25">
      <c r="A285" s="24">
        <f>+'Resultater 2022'!AI61</f>
        <v>26</v>
      </c>
      <c r="B285" s="25" t="str">
        <f>+'Resultater 2022'!AJ61</f>
        <v>Rudersdal</v>
      </c>
      <c r="C285" s="26">
        <f>+'Resultater 2022'!AK61</f>
        <v>183235.86744639376</v>
      </c>
      <c r="E285" s="24">
        <f>+'Resultater 2022'!AI94</f>
        <v>26</v>
      </c>
      <c r="F285" s="25" t="str">
        <f>+'Resultater 2022'!AJ94</f>
        <v>Gentofte</v>
      </c>
      <c r="G285" s="26">
        <f>+'Resultater 2022'!AK94</f>
        <v>183083.51177730193</v>
      </c>
      <c r="I285" s="24">
        <f>+'Resultater 2022'!AI127</f>
        <v>26</v>
      </c>
      <c r="J285" s="25" t="str">
        <f>+'Resultater 2022'!AJ127</f>
        <v>Helsingør</v>
      </c>
      <c r="K285" s="27">
        <f>+'Resultater 2022'!AK127</f>
        <v>3.3153715258082812</v>
      </c>
      <c r="M285" s="24">
        <f>+'Resultater 2022'!AI160</f>
        <v>26</v>
      </c>
      <c r="N285" s="25" t="str">
        <f>+'Resultater 2022'!AJ160</f>
        <v>Fredensborg</v>
      </c>
      <c r="O285" s="28">
        <f>+'Resultater 2022'!AK160</f>
        <v>448.05142606406321</v>
      </c>
    </row>
    <row r="286" spans="1:15" x14ac:dyDescent="0.25">
      <c r="A286" s="24">
        <v>27</v>
      </c>
      <c r="B286" s="25" t="str">
        <f>+'Resultater 2022'!AJ62</f>
        <v>Tårnby</v>
      </c>
      <c r="C286" s="26">
        <f>+'Resultater 2022'!AK62</f>
        <v>205882.35294117648</v>
      </c>
      <c r="E286" s="24">
        <v>27</v>
      </c>
      <c r="F286" s="25" t="str">
        <f>+'Resultater 2022'!AJ95</f>
        <v>Tårnby</v>
      </c>
      <c r="G286" s="26">
        <f>+'Resultater 2022'!AK95</f>
        <v>202941.17647058822</v>
      </c>
      <c r="I286" s="24">
        <v>27</v>
      </c>
      <c r="J286" s="25" t="str">
        <f>+'Resultater 2022'!AJ128</f>
        <v>Frederikssund</v>
      </c>
      <c r="K286" s="27">
        <f>+'Resultater 2022'!AK128</f>
        <v>3.3885918689180352</v>
      </c>
      <c r="M286" s="24">
        <v>27</v>
      </c>
      <c r="N286" s="25" t="str">
        <f>+'Resultater 2022'!AJ161</f>
        <v>Halsnæs</v>
      </c>
      <c r="O286" s="28">
        <f>+'Resultater 2022'!AK161</f>
        <v>529.22227335480898</v>
      </c>
    </row>
    <row r="287" spans="1:15" x14ac:dyDescent="0.25">
      <c r="A287" s="24">
        <v>28</v>
      </c>
      <c r="B287" s="25" t="str">
        <f>+'Resultater 2022'!AJ63</f>
        <v>Frederiksberg</v>
      </c>
      <c r="C287" s="26">
        <f>+'Resultater 2022'!AK63</f>
        <v>212574.85029940121</v>
      </c>
      <c r="E287" s="24">
        <v>28</v>
      </c>
      <c r="F287" s="25" t="str">
        <f>+'Resultater 2022'!AJ96</f>
        <v>Frederiksberg</v>
      </c>
      <c r="G287" s="26">
        <f>+'Resultater 2022'!AK96</f>
        <v>212574.85029940121</v>
      </c>
      <c r="I287" s="24">
        <v>28</v>
      </c>
      <c r="J287" s="25" t="str">
        <f>+'Resultater 2022'!AJ129</f>
        <v>Halsnæs</v>
      </c>
      <c r="K287" s="27">
        <f>+'Resultater 2022'!AK129</f>
        <v>3.4169351127473537</v>
      </c>
      <c r="M287" s="24">
        <v>28</v>
      </c>
      <c r="N287" s="25" t="str">
        <f>+'Resultater 2022'!AJ162</f>
        <v>Frederikssund</v>
      </c>
      <c r="O287" s="28">
        <f>+'Resultater 2022'!AK162</f>
        <v>531.17427593368973</v>
      </c>
    </row>
    <row r="288" spans="1:15" x14ac:dyDescent="0.25">
      <c r="A288" s="24">
        <v>29</v>
      </c>
      <c r="B288" s="25" t="str">
        <f>+'Resultater 2022'!AJ64</f>
        <v>Allerød</v>
      </c>
      <c r="C288" s="26">
        <f>+'Resultater 2022'!AK64</f>
        <v>510000</v>
      </c>
      <c r="E288" s="24">
        <v>29</v>
      </c>
      <c r="F288" s="25" t="str">
        <f>+'Resultater 2022'!AJ97</f>
        <v>Allerød</v>
      </c>
      <c r="G288" s="26">
        <f>+'Resultater 2022'!AK97</f>
        <v>500000</v>
      </c>
      <c r="I288" s="24">
        <v>29</v>
      </c>
      <c r="J288" s="25" t="str">
        <f>+'Resultater 2022'!AJ130</f>
        <v>Hillerød</v>
      </c>
      <c r="K288" s="27">
        <f>+'Resultater 2022'!AK130</f>
        <v>3.5795877824683386</v>
      </c>
      <c r="M288" s="24">
        <v>29</v>
      </c>
      <c r="N288" s="25" t="str">
        <f>+'Resultater 2022'!AJ163</f>
        <v>Hillerød</v>
      </c>
      <c r="O288" s="28">
        <f>+'Resultater 2022'!AK163</f>
        <v>533.86516016886014</v>
      </c>
    </row>
    <row r="289" spans="1:15" x14ac:dyDescent="0.25">
      <c r="A289" s="6"/>
      <c r="B289" t="str">
        <f>+'Resultater 2022'!AJ65</f>
        <v>Gennemsnit</v>
      </c>
      <c r="C289" s="18">
        <f>+'Resultater 2022'!AK65</f>
        <v>166121.72513469661</v>
      </c>
      <c r="E289" s="6"/>
      <c r="F289" t="str">
        <f>+'Resultater 2022'!AJ98</f>
        <v>Gennemsnit</v>
      </c>
      <c r="G289" s="11">
        <f>+'Resultater 2022'!AK98</f>
        <v>164524.67301631664</v>
      </c>
      <c r="I289" s="6"/>
      <c r="J289" t="str">
        <f>+'Resultater 2022'!AJ131</f>
        <v>Gennemsnit</v>
      </c>
      <c r="K289" s="4">
        <f>+'Resultater 2022'!AK131</f>
        <v>2.0769578882467519</v>
      </c>
      <c r="M289" s="6"/>
      <c r="N289" t="str">
        <f>+'Resultater 2022'!AJ164</f>
        <v>Gennemsnit</v>
      </c>
      <c r="O289" s="11">
        <f>+'Resultater 2022'!AK164</f>
        <v>318.07424219759554</v>
      </c>
    </row>
    <row r="290" spans="1:15" x14ac:dyDescent="0.25">
      <c r="A290" s="12" t="str">
        <f>+'Resultater 2022'!AM34</f>
        <v>Aktivitets- og samværstilbud § 104 SEL</v>
      </c>
      <c r="B290" s="6"/>
      <c r="C290" s="6"/>
      <c r="D290" s="6"/>
      <c r="E290" s="12"/>
      <c r="F290" s="6"/>
      <c r="G290" s="6"/>
      <c r="I290" s="12"/>
      <c r="J290" s="6"/>
      <c r="K290" s="6"/>
      <c r="M290" s="12"/>
      <c r="N290" s="6"/>
      <c r="O290" s="6"/>
    </row>
    <row r="291" spans="1:15" x14ac:dyDescent="0.25">
      <c r="A291" s="10" t="s">
        <v>46</v>
      </c>
      <c r="B291" s="5"/>
      <c r="C291" s="9"/>
      <c r="D291" s="6"/>
      <c r="E291" s="10" t="s">
        <v>48</v>
      </c>
      <c r="F291" s="5"/>
      <c r="G291" s="9"/>
      <c r="I291" s="10" t="s">
        <v>49</v>
      </c>
      <c r="J291" s="5"/>
      <c r="K291" s="9"/>
      <c r="M291" s="10" t="s">
        <v>50</v>
      </c>
      <c r="N291" s="5"/>
      <c r="O291" s="9"/>
    </row>
    <row r="292" spans="1:15" x14ac:dyDescent="0.25">
      <c r="A292" s="20">
        <f>+'Resultater 2022'!AM36</f>
        <v>1</v>
      </c>
      <c r="B292" s="21" t="str">
        <f>+'Resultater 2022'!AN36</f>
        <v>Bornholm</v>
      </c>
      <c r="C292" s="23">
        <f>+'Resultater 2022'!AO36</f>
        <v>141054.19450631033</v>
      </c>
      <c r="D292" s="6"/>
      <c r="E292" s="20">
        <f>+'Resultater 2022'!AM69</f>
        <v>1</v>
      </c>
      <c r="F292" s="21" t="str">
        <f>+'Resultater 2022'!AN69</f>
        <v>Tårnby</v>
      </c>
      <c r="G292" s="23">
        <f>+'Resultater 2022'!AO69</f>
        <v>129885.05747126437</v>
      </c>
      <c r="I292" s="33">
        <f>+'Resultater 2022'!AM102</f>
        <v>1</v>
      </c>
      <c r="J292" s="34" t="str">
        <f>+'Resultater 2022'!AN102</f>
        <v>Allerød</v>
      </c>
      <c r="K292" s="35">
        <f>+'Resultater 2022'!AO102</f>
        <v>0.70442378134685824</v>
      </c>
      <c r="M292" s="33">
        <f>+'Resultater 2022'!AM135</f>
        <v>1</v>
      </c>
      <c r="N292" s="34" t="str">
        <f>+'Resultater 2022'!AN135</f>
        <v>Vallensbæk</v>
      </c>
      <c r="O292" s="36">
        <f>+'Resultater 2022'!AO135</f>
        <v>575.36669093935302</v>
      </c>
    </row>
    <row r="293" spans="1:15" x14ac:dyDescent="0.25">
      <c r="A293" s="20">
        <f>+'Resultater 2022'!AM37</f>
        <v>2</v>
      </c>
      <c r="B293" s="21" t="str">
        <f>+'Resultater 2022'!AN37</f>
        <v>Tårnby</v>
      </c>
      <c r="C293" s="23">
        <f>+'Resultater 2022'!AO37</f>
        <v>141379.31034482759</v>
      </c>
      <c r="D293" s="6"/>
      <c r="E293" s="20">
        <f>+'Resultater 2022'!AM70</f>
        <v>2</v>
      </c>
      <c r="F293" s="21" t="str">
        <f>+'Resultater 2022'!AN70</f>
        <v>Bornholm</v>
      </c>
      <c r="G293" s="23">
        <f>+'Resultater 2022'!AO70</f>
        <v>141054.19450631033</v>
      </c>
      <c r="I293" s="33">
        <f>+'Resultater 2022'!AM103</f>
        <v>2</v>
      </c>
      <c r="J293" s="34" t="str">
        <f>+'Resultater 2022'!AN103</f>
        <v>Frederiksberg</v>
      </c>
      <c r="K293" s="35">
        <f>+'Resultater 2022'!AO103</f>
        <v>2.4432429289846227</v>
      </c>
      <c r="M293" s="33">
        <f>+'Resultater 2022'!AM136</f>
        <v>2</v>
      </c>
      <c r="N293" s="34" t="str">
        <f>+'Resultater 2022'!AN136</f>
        <v>Rødovre</v>
      </c>
      <c r="O293" s="36">
        <f>+'Resultater 2022'!AO136</f>
        <v>600.55375736068322</v>
      </c>
    </row>
    <row r="294" spans="1:15" x14ac:dyDescent="0.25">
      <c r="A294" s="20">
        <f>+'Resultater 2022'!AM38</f>
        <v>3</v>
      </c>
      <c r="B294" s="21" t="str">
        <f>+'Resultater 2022'!AN38</f>
        <v>Hillerød</v>
      </c>
      <c r="C294" s="23">
        <f>+'Resultater 2022'!AO38</f>
        <v>152251.61835068956</v>
      </c>
      <c r="E294" s="20">
        <f>+'Resultater 2022'!AM71</f>
        <v>3</v>
      </c>
      <c r="F294" s="21" t="str">
        <f>+'Resultater 2022'!AN71</f>
        <v>Gladsaxe</v>
      </c>
      <c r="G294" s="23">
        <f>+'Resultater 2022'!AO71</f>
        <v>150927.12376024149</v>
      </c>
      <c r="I294" s="33">
        <f>+'Resultater 2022'!AM104</f>
        <v>3</v>
      </c>
      <c r="J294" s="34" t="str">
        <f>+'Resultater 2022'!AN104</f>
        <v>Vallensbæk</v>
      </c>
      <c r="K294" s="35">
        <f>+'Resultater 2022'!AO104</f>
        <v>2.496619161552065</v>
      </c>
      <c r="M294" s="33">
        <f>+'Resultater 2022'!AM137</f>
        <v>3</v>
      </c>
      <c r="N294" s="34" t="str">
        <f>+'Resultater 2022'!AN137</f>
        <v>København</v>
      </c>
      <c r="O294" s="36">
        <f>+'Resultater 2022'!AO137</f>
        <v>629.61827542099638</v>
      </c>
    </row>
    <row r="295" spans="1:15" x14ac:dyDescent="0.25">
      <c r="A295" s="20">
        <f>+'Resultater 2022'!AM39</f>
        <v>4</v>
      </c>
      <c r="B295" s="21" t="str">
        <f>+'Resultater 2022'!AN39</f>
        <v>Rødovre</v>
      </c>
      <c r="C295" s="23">
        <f>+'Resultater 2022'!AO39</f>
        <v>157213.9303482587</v>
      </c>
      <c r="E295" s="20">
        <f>+'Resultater 2022'!AM72</f>
        <v>4</v>
      </c>
      <c r="F295" s="21" t="str">
        <f>+'Resultater 2022'!AN72</f>
        <v>Hillerød</v>
      </c>
      <c r="G295" s="23">
        <f>+'Resultater 2022'!AO72</f>
        <v>151920.91190543203</v>
      </c>
      <c r="I295" s="33">
        <f>+'Resultater 2022'!AM105</f>
        <v>4</v>
      </c>
      <c r="J295" s="34" t="str">
        <f>+'Resultater 2022'!AN105</f>
        <v>Dragør</v>
      </c>
      <c r="K295" s="35">
        <f>+'Resultater 2022'!AO105</f>
        <v>2.5046137621935145</v>
      </c>
      <c r="M295" s="33">
        <f>+'Resultater 2022'!AM138</f>
        <v>4</v>
      </c>
      <c r="N295" s="34" t="str">
        <f>+'Resultater 2022'!AN138</f>
        <v>Hillerød</v>
      </c>
      <c r="O295" s="36">
        <f>+'Resultater 2022'!AO138</f>
        <v>670.19493419418927</v>
      </c>
    </row>
    <row r="296" spans="1:15" x14ac:dyDescent="0.25">
      <c r="A296" s="20">
        <f>+'Resultater 2022'!AM40</f>
        <v>5</v>
      </c>
      <c r="B296" s="21" t="str">
        <f>+'Resultater 2022'!AN40</f>
        <v>Hvidovre</v>
      </c>
      <c r="C296" s="23">
        <f>+'Resultater 2022'!AO40</f>
        <v>165803.10880829016</v>
      </c>
      <c r="E296" s="20">
        <f>+'Resultater 2022'!AM73</f>
        <v>5</v>
      </c>
      <c r="F296" s="21" t="str">
        <f>+'Resultater 2022'!AN73</f>
        <v>Rødovre</v>
      </c>
      <c r="G296" s="23">
        <f>+'Resultater 2022'!AO73</f>
        <v>153233.83084577115</v>
      </c>
      <c r="I296" s="33">
        <f>+'Resultater 2022'!AM106</f>
        <v>5</v>
      </c>
      <c r="J296" s="34" t="str">
        <f>+'Resultater 2022'!AN106</f>
        <v>Helsingør</v>
      </c>
      <c r="K296" s="35">
        <f>+'Resultater 2022'!AO106</f>
        <v>2.6403857061826432</v>
      </c>
      <c r="M296" s="33">
        <f>+'Resultater 2022'!AM139</f>
        <v>5</v>
      </c>
      <c r="N296" s="34" t="str">
        <f>+'Resultater 2022'!AN139</f>
        <v>Helsingør</v>
      </c>
      <c r="O296" s="36">
        <f>+'Resultater 2022'!AO139</f>
        <v>680.65796937039136</v>
      </c>
    </row>
    <row r="297" spans="1:15" x14ac:dyDescent="0.25">
      <c r="A297" s="20">
        <f>+'Resultater 2022'!AM41</f>
        <v>6</v>
      </c>
      <c r="B297" s="21" t="str">
        <f>+'Resultater 2022'!AN41</f>
        <v>Gladsaxe</v>
      </c>
      <c r="C297" s="23">
        <f>+'Resultater 2022'!AO41</f>
        <v>167313.49719706769</v>
      </c>
      <c r="E297" s="20">
        <f>+'Resultater 2022'!AM74</f>
        <v>6</v>
      </c>
      <c r="F297" s="21" t="str">
        <f>+'Resultater 2022'!AN74</f>
        <v>Hvidovre</v>
      </c>
      <c r="G297" s="23">
        <f>+'Resultater 2022'!AO74</f>
        <v>158549.22279792745</v>
      </c>
      <c r="I297" s="33">
        <f>+'Resultater 2022'!AM107</f>
        <v>6</v>
      </c>
      <c r="J297" s="34" t="str">
        <f>+'Resultater 2022'!AN107</f>
        <v>København</v>
      </c>
      <c r="K297" s="35">
        <f>+'Resultater 2022'!AO107</f>
        <v>2.7844434812943328</v>
      </c>
      <c r="M297" s="33">
        <f>+'Resultater 2022'!AM140</f>
        <v>6</v>
      </c>
      <c r="N297" s="34" t="str">
        <f>+'Resultater 2022'!AN140</f>
        <v>Dragør</v>
      </c>
      <c r="O297" s="36">
        <f>+'Resultater 2022'!AO140</f>
        <v>683.20142367519111</v>
      </c>
    </row>
    <row r="298" spans="1:15" x14ac:dyDescent="0.25">
      <c r="A298" s="20">
        <f>+'Resultater 2022'!AM42</f>
        <v>7</v>
      </c>
      <c r="B298" s="21" t="str">
        <f>+'Resultater 2022'!AN42</f>
        <v>Halsnæs</v>
      </c>
      <c r="C298" s="23">
        <f>+'Resultater 2022'!AO42</f>
        <v>179617.83439490446</v>
      </c>
      <c r="E298" s="20">
        <f>+'Resultater 2022'!AM75</f>
        <v>7</v>
      </c>
      <c r="F298" s="21" t="str">
        <f>+'Resultater 2022'!AN75</f>
        <v>Halsnæs</v>
      </c>
      <c r="G298" s="23">
        <f>+'Resultater 2022'!AO75</f>
        <v>177070.0636942675</v>
      </c>
      <c r="I298" s="33">
        <f>+'Resultater 2022'!AM108</f>
        <v>7</v>
      </c>
      <c r="J298" s="34" t="str">
        <f>+'Resultater 2022'!AN108</f>
        <v>Gribskov</v>
      </c>
      <c r="K298" s="35">
        <f>+'Resultater 2022'!AO108</f>
        <v>3.2071704308470514</v>
      </c>
      <c r="M298" s="33">
        <f>+'Resultater 2022'!AM141</f>
        <v>7</v>
      </c>
      <c r="N298" s="34" t="str">
        <f>+'Resultater 2022'!AN141</f>
        <v>Rudersdal</v>
      </c>
      <c r="O298" s="36">
        <f>+'Resultater 2022'!AO141</f>
        <v>688.44580113009033</v>
      </c>
    </row>
    <row r="299" spans="1:15" x14ac:dyDescent="0.25">
      <c r="A299" s="20">
        <f>+'Resultater 2022'!AM43</f>
        <v>8</v>
      </c>
      <c r="B299" s="21" t="str">
        <f>+'Resultater 2022'!AN43</f>
        <v>Ballerup</v>
      </c>
      <c r="C299" s="23">
        <f>+'Resultater 2022'!AO43</f>
        <v>180342.14618973562</v>
      </c>
      <c r="E299" s="20">
        <f>+'Resultater 2022'!AM76</f>
        <v>8</v>
      </c>
      <c r="F299" s="21" t="str">
        <f>+'Resultater 2022'!AN76</f>
        <v>Ballerup</v>
      </c>
      <c r="G299" s="23">
        <f>+'Resultater 2022'!AO76</f>
        <v>178326.59409020215</v>
      </c>
      <c r="I299" s="33">
        <f>+'Resultater 2022'!AM109</f>
        <v>8</v>
      </c>
      <c r="J299" s="34" t="str">
        <f>+'Resultater 2022'!AN109</f>
        <v>Rudersdal</v>
      </c>
      <c r="K299" s="35">
        <f>+'Resultater 2022'!AO109</f>
        <v>3.2506332402416054</v>
      </c>
      <c r="M299" s="33">
        <f>+'Resultater 2022'!AM142</f>
        <v>8</v>
      </c>
      <c r="N299" s="34" t="str">
        <f>+'Resultater 2022'!AN142</f>
        <v>Frederiksberg</v>
      </c>
      <c r="O299" s="36">
        <f>+'Resultater 2022'!AO142</f>
        <v>712.1885991686288</v>
      </c>
    </row>
    <row r="300" spans="1:15" x14ac:dyDescent="0.25">
      <c r="A300" s="20">
        <f>+'Resultater 2022'!AM44</f>
        <v>9</v>
      </c>
      <c r="B300" s="21" t="str">
        <f>+'Resultater 2022'!AN44</f>
        <v>Furesø</v>
      </c>
      <c r="C300" s="23">
        <f>+'Resultater 2022'!AO44</f>
        <v>185580.77436582107</v>
      </c>
      <c r="E300" s="20">
        <f>+'Resultater 2022'!AM77</f>
        <v>9</v>
      </c>
      <c r="F300" s="21" t="str">
        <f>+'Resultater 2022'!AN77</f>
        <v>Furesø</v>
      </c>
      <c r="G300" s="23">
        <f>+'Resultater 2022'!AO77</f>
        <v>183578.10413885178</v>
      </c>
      <c r="I300" s="33">
        <f>+'Resultater 2022'!AM110</f>
        <v>9</v>
      </c>
      <c r="J300" s="34" t="str">
        <f>+'Resultater 2022'!AN110</f>
        <v>Hørsholm</v>
      </c>
      <c r="K300" s="35">
        <f>+'Resultater 2022'!AO110</f>
        <v>3.35288522511097</v>
      </c>
      <c r="M300" s="33">
        <f>+'Resultater 2022'!AM143</f>
        <v>9</v>
      </c>
      <c r="N300" s="34" t="str">
        <f>+'Resultater 2022'!AN143</f>
        <v>Allerød</v>
      </c>
      <c r="O300" s="36">
        <f>+'Resultater 2022'!AO143</f>
        <v>732.60073260073261</v>
      </c>
    </row>
    <row r="301" spans="1:15" x14ac:dyDescent="0.25">
      <c r="A301" s="37">
        <f>+'Resultater 2022'!AM45</f>
        <v>10</v>
      </c>
      <c r="B301" s="38" t="str">
        <f>+'Resultater 2022'!AN45</f>
        <v>Gentofte</v>
      </c>
      <c r="C301" s="39">
        <f>+'Resultater 2022'!AO45</f>
        <v>207017.54385964913</v>
      </c>
      <c r="E301" s="37">
        <f>+'Resultater 2022'!AM78</f>
        <v>10</v>
      </c>
      <c r="F301" s="38" t="str">
        <f>+'Resultater 2022'!AN78</f>
        <v>Herlev</v>
      </c>
      <c r="G301" s="39">
        <f>+'Resultater 2022'!AO78</f>
        <v>193645.99092284418</v>
      </c>
      <c r="I301" s="37">
        <f>+'Resultater 2022'!AM111</f>
        <v>10</v>
      </c>
      <c r="J301" s="38" t="str">
        <f>+'Resultater 2022'!AN111</f>
        <v>Frederikssund</v>
      </c>
      <c r="K301" s="40">
        <f>+'Resultater 2022'!AO111</f>
        <v>3.5385976383707067</v>
      </c>
      <c r="M301" s="37">
        <f>+'Resultater 2022'!AM144</f>
        <v>10</v>
      </c>
      <c r="N301" s="38" t="str">
        <f>+'Resultater 2022'!AN144</f>
        <v>Herlev</v>
      </c>
      <c r="O301" s="41">
        <f>+'Resultater 2022'!AO144</f>
        <v>752.54277147392554</v>
      </c>
    </row>
    <row r="302" spans="1:15" x14ac:dyDescent="0.25">
      <c r="A302">
        <f>+'Resultater 2022'!AM46</f>
        <v>11</v>
      </c>
      <c r="B302" s="6" t="str">
        <f>+'Resultater 2022'!AN46</f>
        <v>Rudersdal</v>
      </c>
      <c r="C302" s="17">
        <f>+'Resultater 2022'!AO46</f>
        <v>211788.2117882118</v>
      </c>
      <c r="E302">
        <f>+'Resultater 2022'!AM79</f>
        <v>11</v>
      </c>
      <c r="F302" s="6" t="str">
        <f>+'Resultater 2022'!AN79</f>
        <v>Gentofte</v>
      </c>
      <c r="G302" s="17">
        <f>+'Resultater 2022'!AO79</f>
        <v>205847.95321637421</v>
      </c>
      <c r="I302">
        <f>+'Resultater 2022'!AM112</f>
        <v>11</v>
      </c>
      <c r="J302" s="6" t="str">
        <f>+'Resultater 2022'!AN112</f>
        <v>Glostrup</v>
      </c>
      <c r="K302" s="7">
        <f>+'Resultater 2022'!AO112</f>
        <v>3.5615126854954524</v>
      </c>
      <c r="M302">
        <f>+'Resultater 2022'!AM145</f>
        <v>11</v>
      </c>
      <c r="N302" s="6" t="str">
        <f>+'Resultater 2022'!AN145</f>
        <v>Glostrup</v>
      </c>
      <c r="O302" s="8">
        <f>+'Resultater 2022'!AO145</f>
        <v>796.21192641728771</v>
      </c>
    </row>
    <row r="303" spans="1:15" x14ac:dyDescent="0.25">
      <c r="A303">
        <f>+'Resultater 2022'!AM47</f>
        <v>12</v>
      </c>
      <c r="B303" s="6" t="str">
        <f>+'Resultater 2022'!AN47</f>
        <v>Herlev</v>
      </c>
      <c r="C303" s="17">
        <f>+'Resultater 2022'!AO47</f>
        <v>217851.73978819972</v>
      </c>
      <c r="E303">
        <f>+'Resultater 2022'!AM80</f>
        <v>12</v>
      </c>
      <c r="F303" s="6" t="str">
        <f>+'Resultater 2022'!AN80</f>
        <v>Rudersdal</v>
      </c>
      <c r="G303" s="17">
        <f>+'Resultater 2022'!AO80</f>
        <v>211788.2117882118</v>
      </c>
      <c r="I303">
        <f>+'Resultater 2022'!AM113</f>
        <v>12</v>
      </c>
      <c r="J303" s="6" t="str">
        <f>+'Resultater 2022'!AN113</f>
        <v>Herlev</v>
      </c>
      <c r="K303" s="7">
        <f>+'Resultater 2022'!AO113</f>
        <v>3.8861779058145687</v>
      </c>
      <c r="M303">
        <f>+'Resultater 2022'!AM146</f>
        <v>12</v>
      </c>
      <c r="N303" s="6" t="str">
        <f>+'Resultater 2022'!AN146</f>
        <v>Halsnæs</v>
      </c>
      <c r="O303" s="8">
        <f>+'Resultater 2022'!AO146</f>
        <v>799.5858260469397</v>
      </c>
    </row>
    <row r="304" spans="1:15" x14ac:dyDescent="0.25">
      <c r="A304">
        <f>+'Resultater 2022'!AM48</f>
        <v>13</v>
      </c>
      <c r="B304" s="6" t="str">
        <f>+'Resultater 2022'!AN48</f>
        <v>Lyngby-Taarbæk</v>
      </c>
      <c r="C304" s="17">
        <f>+'Resultater 2022'!AO48</f>
        <v>219712.52566735115</v>
      </c>
      <c r="E304">
        <f>+'Resultater 2022'!AM81</f>
        <v>13</v>
      </c>
      <c r="F304" s="6" t="str">
        <f>+'Resultater 2022'!AN81</f>
        <v>Lyngby-Taarbæk</v>
      </c>
      <c r="G304" s="17">
        <f>+'Resultater 2022'!AO81</f>
        <v>219575.63312799454</v>
      </c>
      <c r="I304">
        <f>+'Resultater 2022'!AM114</f>
        <v>13</v>
      </c>
      <c r="J304" s="6" t="str">
        <f>+'Resultater 2022'!AN114</f>
        <v>Egedal</v>
      </c>
      <c r="K304" s="7">
        <f>+'Resultater 2022'!AO114</f>
        <v>3.8868985708232211</v>
      </c>
      <c r="M304">
        <f>+'Resultater 2022'!AM147</f>
        <v>13</v>
      </c>
      <c r="N304" s="6" t="str">
        <f>+'Resultater 2022'!AN147</f>
        <v>Frederikssund</v>
      </c>
      <c r="O304" s="8">
        <f>+'Resultater 2022'!AO147</f>
        <v>808.87726451017352</v>
      </c>
    </row>
    <row r="305" spans="1:15" x14ac:dyDescent="0.25">
      <c r="A305">
        <f>+'Resultater 2022'!AM49</f>
        <v>14</v>
      </c>
      <c r="B305" s="6" t="str">
        <f>+'Resultater 2022'!AN49</f>
        <v>Glostrup</v>
      </c>
      <c r="C305" s="17">
        <f>+'Resultater 2022'!AO49</f>
        <v>223732.85330261139</v>
      </c>
      <c r="E305">
        <f>+'Resultater 2022'!AM82</f>
        <v>14</v>
      </c>
      <c r="F305" s="6" t="str">
        <f>+'Resultater 2022'!AN82</f>
        <v>Egedal</v>
      </c>
      <c r="G305" s="17">
        <f>+'Resultater 2022'!AO82</f>
        <v>220713.57779980177</v>
      </c>
      <c r="I305">
        <f>+'Resultater 2022'!AM115</f>
        <v>14</v>
      </c>
      <c r="J305" s="6" t="str">
        <f>+'Resultater 2022'!AN115</f>
        <v>Rødovre</v>
      </c>
      <c r="K305" s="7">
        <f>+'Resultater 2022'!AO115</f>
        <v>3.9191982217369263</v>
      </c>
      <c r="M305">
        <f>+'Resultater 2022'!AM148</f>
        <v>14</v>
      </c>
      <c r="N305" s="6" t="str">
        <f>+'Resultater 2022'!AN148</f>
        <v>Gladsaxe</v>
      </c>
      <c r="O305" s="8">
        <f>+'Resultater 2022'!AO148</f>
        <v>825.91972060315743</v>
      </c>
    </row>
    <row r="306" spans="1:15" x14ac:dyDescent="0.25">
      <c r="A306">
        <f>+'Resultater 2022'!AM50</f>
        <v>15</v>
      </c>
      <c r="B306" s="6" t="str">
        <f>+'Resultater 2022'!AN50</f>
        <v>København</v>
      </c>
      <c r="C306" s="17">
        <f>+'Resultater 2022'!AO50</f>
        <v>226727.41078208049</v>
      </c>
      <c r="E306">
        <f>+'Resultater 2022'!AM83</f>
        <v>15</v>
      </c>
      <c r="F306" s="6" t="str">
        <f>+'Resultater 2022'!AN83</f>
        <v>Glostrup</v>
      </c>
      <c r="G306" s="17">
        <f>+'Resultater 2022'!AO83</f>
        <v>223560.04224270349</v>
      </c>
      <c r="I306">
        <f>+'Resultater 2022'!AM116</f>
        <v>15</v>
      </c>
      <c r="J306" s="6" t="str">
        <f>+'Resultater 2022'!AN116</f>
        <v>Gentofte</v>
      </c>
      <c r="K306" s="7">
        <f>+'Resultater 2022'!AO116</f>
        <v>4.0543424141119564</v>
      </c>
      <c r="M306">
        <f>+'Resultater 2022'!AM149</f>
        <v>15</v>
      </c>
      <c r="N306" s="6" t="str">
        <f>+'Resultater 2022'!AN149</f>
        <v>Gentofte</v>
      </c>
      <c r="O306" s="8">
        <f>+'Resultater 2022'!AO149</f>
        <v>834.57808758327985</v>
      </c>
    </row>
    <row r="307" spans="1:15" x14ac:dyDescent="0.25">
      <c r="A307">
        <f>+'Resultater 2022'!AM51</f>
        <v>16</v>
      </c>
      <c r="B307" s="6" t="str">
        <f>+'Resultater 2022'!AN51</f>
        <v>Frederikssund</v>
      </c>
      <c r="C307" s="17">
        <f>+'Resultater 2022'!AO51</f>
        <v>229456.52173913043</v>
      </c>
      <c r="E307">
        <f>+'Resultater 2022'!AM84</f>
        <v>16</v>
      </c>
      <c r="F307" s="6" t="str">
        <f>+'Resultater 2022'!AN84</f>
        <v>København</v>
      </c>
      <c r="G307" s="17">
        <f>+'Resultater 2022'!AO84</f>
        <v>226119.96962794228</v>
      </c>
      <c r="I307">
        <f>+'Resultater 2022'!AM117</f>
        <v>16</v>
      </c>
      <c r="J307" s="6" t="str">
        <f>+'Resultater 2022'!AN117</f>
        <v>Lyngby-Taarbæk</v>
      </c>
      <c r="K307" s="7">
        <f>+'Resultater 2022'!AO117</f>
        <v>4.1830102785810404</v>
      </c>
      <c r="M307">
        <f>+'Resultater 2022'!AM150</f>
        <v>16</v>
      </c>
      <c r="N307" s="6" t="str">
        <f>+'Resultater 2022'!AN150</f>
        <v>Hørsholm</v>
      </c>
      <c r="O307" s="8">
        <f>+'Resultater 2022'!AO150</f>
        <v>856.48343373493981</v>
      </c>
    </row>
    <row r="308" spans="1:15" x14ac:dyDescent="0.25">
      <c r="A308">
        <f>+'Resultater 2022'!AM52</f>
        <v>17</v>
      </c>
      <c r="B308" s="6" t="str">
        <f>+'Resultater 2022'!AN52</f>
        <v>Vallensbæk</v>
      </c>
      <c r="C308" s="17">
        <f>+'Resultater 2022'!AO52</f>
        <v>230541.66666666666</v>
      </c>
      <c r="E308">
        <f>+'Resultater 2022'!AM85</f>
        <v>17</v>
      </c>
      <c r="F308" s="6" t="str">
        <f>+'Resultater 2022'!AN85</f>
        <v>Frederikssund</v>
      </c>
      <c r="G308" s="17">
        <f>+'Resultater 2022'!AO85</f>
        <v>228586.95652173914</v>
      </c>
      <c r="I308">
        <f>+'Resultater 2022'!AM118</f>
        <v>17</v>
      </c>
      <c r="J308" s="6" t="str">
        <f>+'Resultater 2022'!AN118</f>
        <v>Brøndby</v>
      </c>
      <c r="K308" s="7">
        <f>+'Resultater 2022'!AO118</f>
        <v>4.267631103074141</v>
      </c>
      <c r="M308">
        <f>+'Resultater 2022'!AM151</f>
        <v>17</v>
      </c>
      <c r="N308" s="6" t="str">
        <f>+'Resultater 2022'!AN151</f>
        <v>Egedal</v>
      </c>
      <c r="O308" s="8">
        <f>+'Resultater 2022'!AO151</f>
        <v>857.89129011132945</v>
      </c>
    </row>
    <row r="309" spans="1:15" x14ac:dyDescent="0.25">
      <c r="A309">
        <f>+'Resultater 2022'!AM53</f>
        <v>18</v>
      </c>
      <c r="B309" s="6" t="str">
        <f>+'Resultater 2022'!AN53</f>
        <v>Egedal</v>
      </c>
      <c r="C309" s="17">
        <f>+'Resultater 2022'!AO53</f>
        <v>245203.171456888</v>
      </c>
      <c r="E309">
        <f>+'Resultater 2022'!AM86</f>
        <v>18</v>
      </c>
      <c r="F309" s="6" t="str">
        <f>+'Resultater 2022'!AN86</f>
        <v>Vallensbæk</v>
      </c>
      <c r="G309" s="17">
        <f>+'Resultater 2022'!AO86</f>
        <v>230458.33333333337</v>
      </c>
      <c r="I309">
        <f>+'Resultater 2022'!AM119</f>
        <v>18</v>
      </c>
      <c r="J309" s="6" t="str">
        <f>+'Resultater 2022'!AN119</f>
        <v>Høje-Taastrup</v>
      </c>
      <c r="K309" s="7">
        <f>+'Resultater 2022'!AO119</f>
        <v>4.3538950432122601</v>
      </c>
      <c r="M309">
        <f>+'Resultater 2022'!AM152</f>
        <v>18</v>
      </c>
      <c r="N309" s="6" t="str">
        <f>+'Resultater 2022'!AN152</f>
        <v>Gribskov</v>
      </c>
      <c r="O309" s="8">
        <f>+'Resultater 2022'!AO152</f>
        <v>872.34325775391574</v>
      </c>
    </row>
    <row r="310" spans="1:15" x14ac:dyDescent="0.25">
      <c r="A310">
        <f>+'Resultater 2022'!AM54</f>
        <v>19</v>
      </c>
      <c r="B310" s="6" t="str">
        <f>+'Resultater 2022'!AN54</f>
        <v>Hørsholm</v>
      </c>
      <c r="C310" s="17">
        <f>+'Resultater 2022'!AO54</f>
        <v>255446.69030732862</v>
      </c>
      <c r="E310">
        <f>+'Resultater 2022'!AM87</f>
        <v>19</v>
      </c>
      <c r="F310" s="6" t="str">
        <f>+'Resultater 2022'!AN87</f>
        <v>Høje-Taastrup</v>
      </c>
      <c r="G310" s="17">
        <f>+'Resultater 2022'!AO87</f>
        <v>247714.87039563438</v>
      </c>
      <c r="I310">
        <f>+'Resultater 2022'!AM120</f>
        <v>19</v>
      </c>
      <c r="J310" s="6" t="str">
        <f>+'Resultater 2022'!AN120</f>
        <v>Fredensborg</v>
      </c>
      <c r="K310" s="7">
        <f>+'Resultater 2022'!AO120</f>
        <v>4.3786309784993422</v>
      </c>
      <c r="M310">
        <f>+'Resultater 2022'!AM153</f>
        <v>19</v>
      </c>
      <c r="N310" s="6" t="str">
        <f>+'Resultater 2022'!AN153</f>
        <v>Tårnby</v>
      </c>
      <c r="O310" s="8">
        <f>+'Resultater 2022'!AO153</f>
        <v>898.78703519586395</v>
      </c>
    </row>
    <row r="311" spans="1:15" x14ac:dyDescent="0.25">
      <c r="A311" s="24">
        <f>+'Resultater 2022'!AM55</f>
        <v>20</v>
      </c>
      <c r="B311" s="25" t="str">
        <f>+'Resultater 2022'!AN55</f>
        <v>Helsingør</v>
      </c>
      <c r="C311" s="26">
        <f>+'Resultater 2022'!AO55</f>
        <v>257787.32545649839</v>
      </c>
      <c r="E311" s="24">
        <f>+'Resultater 2022'!AM88</f>
        <v>20</v>
      </c>
      <c r="F311" s="25" t="str">
        <f>+'Resultater 2022'!AN88</f>
        <v>Hørsholm</v>
      </c>
      <c r="G311" s="26">
        <f>+'Resultater 2022'!AO88</f>
        <v>255446.69030732862</v>
      </c>
      <c r="H311" s="32"/>
      <c r="I311" s="24">
        <f>+'Resultater 2022'!AM121</f>
        <v>20</v>
      </c>
      <c r="J311" s="25" t="str">
        <f>+'Resultater 2022'!AN121</f>
        <v>Hillerød</v>
      </c>
      <c r="K311" s="27">
        <f>+'Resultater 2022'!AO121</f>
        <v>4.4114725602185247</v>
      </c>
      <c r="L311" s="32"/>
      <c r="M311" s="24">
        <f>+'Resultater 2022'!AM154</f>
        <v>20</v>
      </c>
      <c r="N311" s="25" t="str">
        <f>+'Resultater 2022'!AN154</f>
        <v>Bornholm</v>
      </c>
      <c r="O311" s="28">
        <f>+'Resultater 2022'!AO154</f>
        <v>903.85804671518952</v>
      </c>
    </row>
    <row r="312" spans="1:15" x14ac:dyDescent="0.25">
      <c r="A312" s="24">
        <f>+'Resultater 2022'!AM56</f>
        <v>21</v>
      </c>
      <c r="B312" s="25" t="str">
        <f>+'Resultater 2022'!AN56</f>
        <v>Gribskov</v>
      </c>
      <c r="C312" s="26">
        <f>+'Resultater 2022'!AO56</f>
        <v>273381.29496402876</v>
      </c>
      <c r="E312" s="24">
        <f>+'Resultater 2022'!AM89</f>
        <v>21</v>
      </c>
      <c r="F312" s="25" t="str">
        <f>+'Resultater 2022'!AN89</f>
        <v>Albertslund</v>
      </c>
      <c r="G312" s="26">
        <f>+'Resultater 2022'!AO89</f>
        <v>255666.66666666666</v>
      </c>
      <c r="I312" s="24">
        <f>+'Resultater 2022'!AM122</f>
        <v>21</v>
      </c>
      <c r="J312" s="25" t="str">
        <f>+'Resultater 2022'!AN122</f>
        <v>Halsnæs</v>
      </c>
      <c r="K312" s="27">
        <f>+'Resultater 2022'!AO122</f>
        <v>4.5156465715600556</v>
      </c>
      <c r="M312" s="24">
        <f>+'Resultater 2022'!AM155</f>
        <v>21</v>
      </c>
      <c r="N312" s="25" t="str">
        <f>+'Resultater 2022'!AN155</f>
        <v>Lyngby-Taarbæk</v>
      </c>
      <c r="O312" s="28">
        <f>+'Resultater 2022'!AO155</f>
        <v>918.48713030034071</v>
      </c>
    </row>
    <row r="313" spans="1:15" x14ac:dyDescent="0.25">
      <c r="A313" s="24">
        <f>+'Resultater 2022'!AM57</f>
        <v>22</v>
      </c>
      <c r="B313" s="25" t="str">
        <f>+'Resultater 2022'!AN57</f>
        <v>Høje-Taastrup</v>
      </c>
      <c r="C313" s="26">
        <f>+'Resultater 2022'!AO57</f>
        <v>283008.18553888134</v>
      </c>
      <c r="E313" s="24">
        <f>+'Resultater 2022'!AM90</f>
        <v>22</v>
      </c>
      <c r="F313" s="25" t="str">
        <f>+'Resultater 2022'!AN90</f>
        <v>Helsingør</v>
      </c>
      <c r="G313" s="26">
        <f>+'Resultater 2022'!AO90</f>
        <v>257787.32545649839</v>
      </c>
      <c r="I313" s="24">
        <f>+'Resultater 2022'!AM123</f>
        <v>22</v>
      </c>
      <c r="J313" s="25" t="str">
        <f>+'Resultater 2022'!AN123</f>
        <v>Ishøj</v>
      </c>
      <c r="K313" s="27">
        <f>+'Resultater 2022'!AO123</f>
        <v>4.9687306714315165</v>
      </c>
      <c r="M313" s="24">
        <f>+'Resultater 2022'!AM156</f>
        <v>22</v>
      </c>
      <c r="N313" s="25" t="str">
        <f>+'Resultater 2022'!AN156</f>
        <v>Hvidovre</v>
      </c>
      <c r="O313" s="28">
        <f>+'Resultater 2022'!AO156</f>
        <v>953.65724436687753</v>
      </c>
    </row>
    <row r="314" spans="1:15" x14ac:dyDescent="0.25">
      <c r="A314" s="24">
        <f>+'Resultater 2022'!AM58</f>
        <v>23</v>
      </c>
      <c r="B314" s="25" t="str">
        <f>+'Resultater 2022'!AN58</f>
        <v>Brøndby</v>
      </c>
      <c r="C314" s="26">
        <f>+'Resultater 2022'!AO58</f>
        <v>284957.62711864407</v>
      </c>
      <c r="E314" s="24">
        <f>+'Resultater 2022'!AM91</f>
        <v>23</v>
      </c>
      <c r="F314" s="25" t="str">
        <f>+'Resultater 2022'!AN91</f>
        <v>Gribskov</v>
      </c>
      <c r="G314" s="26">
        <f>+'Resultater 2022'!AO91</f>
        <v>271997.78638627561</v>
      </c>
      <c r="I314" s="24">
        <f>+'Resultater 2022'!AM124</f>
        <v>23</v>
      </c>
      <c r="J314" s="25" t="str">
        <f>+'Resultater 2022'!AN124</f>
        <v>Albertslund</v>
      </c>
      <c r="K314" s="27">
        <f>+'Resultater 2022'!AO124</f>
        <v>5.2612481857764877</v>
      </c>
      <c r="M314" s="24">
        <f>+'Resultater 2022'!AM157</f>
        <v>23</v>
      </c>
      <c r="N314" s="25" t="str">
        <f>+'Resultater 2022'!AN157</f>
        <v>Ballerup</v>
      </c>
      <c r="O314" s="28">
        <f>+'Resultater 2022'!AO157</f>
        <v>981.34264489404666</v>
      </c>
    </row>
    <row r="315" spans="1:15" x14ac:dyDescent="0.25">
      <c r="A315" s="24">
        <f>+'Resultater 2022'!AM59</f>
        <v>24</v>
      </c>
      <c r="B315" s="25" t="str">
        <f>+'Resultater 2022'!AN59</f>
        <v>Albertslund</v>
      </c>
      <c r="C315" s="26">
        <f>+'Resultater 2022'!AO59</f>
        <v>289494.25287356321</v>
      </c>
      <c r="E315" s="24">
        <f>+'Resultater 2022'!AM92</f>
        <v>24</v>
      </c>
      <c r="F315" s="25" t="str">
        <f>+'Resultater 2022'!AN92</f>
        <v>Dragør</v>
      </c>
      <c r="G315" s="26">
        <f>+'Resultater 2022'!AO92</f>
        <v>272777.15789473685</v>
      </c>
      <c r="I315" s="24">
        <f>+'Resultater 2022'!AM125</f>
        <v>24</v>
      </c>
      <c r="J315" s="25" t="str">
        <f>+'Resultater 2022'!AN125</f>
        <v>Gladsaxe</v>
      </c>
      <c r="K315" s="27">
        <f>+'Resultater 2022'!AO125</f>
        <v>5.472308091653491</v>
      </c>
      <c r="M315" s="24">
        <f>+'Resultater 2022'!AM158</f>
        <v>24</v>
      </c>
      <c r="N315" s="25" t="str">
        <f>+'Resultater 2022'!AN158</f>
        <v>Høje-Taastrup</v>
      </c>
      <c r="O315" s="28">
        <f>+'Resultater 2022'!AO158</f>
        <v>1078.5245463455199</v>
      </c>
    </row>
    <row r="316" spans="1:15" x14ac:dyDescent="0.25">
      <c r="A316" s="24">
        <f>+'Resultater 2022'!AM60</f>
        <v>25</v>
      </c>
      <c r="B316" s="25" t="str">
        <f>+'Resultater 2022'!AN60</f>
        <v>Fredensborg</v>
      </c>
      <c r="C316" s="26">
        <f>+'Resultater 2022'!AO60</f>
        <v>294644.69029652566</v>
      </c>
      <c r="E316" s="24">
        <f>+'Resultater 2022'!AM93</f>
        <v>25</v>
      </c>
      <c r="F316" s="25" t="str">
        <f>+'Resultater 2022'!AN93</f>
        <v>Brøndby</v>
      </c>
      <c r="G316" s="26">
        <f>+'Resultater 2022'!AO93</f>
        <v>277542.37288135593</v>
      </c>
      <c r="I316" s="24">
        <f>+'Resultater 2022'!AM126</f>
        <v>25</v>
      </c>
      <c r="J316" s="25" t="str">
        <f>+'Resultater 2022'!AN126</f>
        <v>Ballerup</v>
      </c>
      <c r="K316" s="27">
        <f>+'Resultater 2022'!AO126</f>
        <v>5.5030639142788678</v>
      </c>
      <c r="M316" s="24">
        <f>+'Resultater 2022'!AM159</f>
        <v>25</v>
      </c>
      <c r="N316" s="25" t="str">
        <f>+'Resultater 2022'!AN159</f>
        <v>Brøndby</v>
      </c>
      <c r="O316" s="28">
        <f>+'Resultater 2022'!AO159</f>
        <v>1184.4484629294757</v>
      </c>
    </row>
    <row r="317" spans="1:15" x14ac:dyDescent="0.25">
      <c r="A317" s="24">
        <f>+'Resultater 2022'!AM61</f>
        <v>26</v>
      </c>
      <c r="B317" s="25" t="str">
        <f>+'Resultater 2022'!AN61</f>
        <v>Frederiksberg</v>
      </c>
      <c r="C317" s="26">
        <f>+'Resultater 2022'!AO61</f>
        <v>295657.34681737062</v>
      </c>
      <c r="E317" s="24">
        <f>+'Resultater 2022'!AM94</f>
        <v>26</v>
      </c>
      <c r="F317" s="25" t="str">
        <f>+'Resultater 2022'!AN94</f>
        <v>Fredensborg</v>
      </c>
      <c r="G317" s="26">
        <f>+'Resultater 2022'!AO94</f>
        <v>286549.34912665724</v>
      </c>
      <c r="I317" s="24">
        <f>+'Resultater 2022'!AM127</f>
        <v>26</v>
      </c>
      <c r="J317" s="25" t="str">
        <f>+'Resultater 2022'!AN127</f>
        <v>Hvidovre</v>
      </c>
      <c r="K317" s="27">
        <f>+'Resultater 2022'!AO127</f>
        <v>6.0148969987845549</v>
      </c>
      <c r="M317" s="24">
        <f>+'Resultater 2022'!AM160</f>
        <v>26</v>
      </c>
      <c r="N317" s="25" t="str">
        <f>+'Resultater 2022'!AN160</f>
        <v>Furesø</v>
      </c>
      <c r="O317" s="28">
        <f>+'Resultater 2022'!AO160</f>
        <v>1214.9863037907573</v>
      </c>
    </row>
    <row r="318" spans="1:15" x14ac:dyDescent="0.25">
      <c r="A318" s="24">
        <v>27</v>
      </c>
      <c r="B318" s="25" t="str">
        <f>+'Resultater 2022'!AN62</f>
        <v>Ishøj</v>
      </c>
      <c r="C318" s="26">
        <f>+'Resultater 2022'!AO62</f>
        <v>311203.31950207468</v>
      </c>
      <c r="E318" s="24">
        <v>27</v>
      </c>
      <c r="F318" s="25" t="str">
        <f>+'Resultater 2022'!AN95</f>
        <v>Frederiksberg</v>
      </c>
      <c r="G318" s="26">
        <f>+'Resultater 2022'!AO95</f>
        <v>291493.15883402736</v>
      </c>
      <c r="I318" s="24">
        <v>27</v>
      </c>
      <c r="J318" s="25" t="str">
        <f>+'Resultater 2022'!AN128</f>
        <v>Bornholm</v>
      </c>
      <c r="K318" s="27">
        <f>+'Resultater 2022'!AO128</f>
        <v>6.4078778364492655</v>
      </c>
      <c r="M318" s="24">
        <v>27</v>
      </c>
      <c r="N318" s="25" t="str">
        <f>+'Resultater 2022'!AN161</f>
        <v>Fredensborg</v>
      </c>
      <c r="O318" s="28">
        <f>+'Resultater 2022'!AO161</f>
        <v>1254.6938569548047</v>
      </c>
    </row>
    <row r="319" spans="1:15" x14ac:dyDescent="0.25">
      <c r="A319" s="24">
        <v>28</v>
      </c>
      <c r="B319" s="25" t="str">
        <f>+'Resultater 2022'!AN63</f>
        <v>Dragør</v>
      </c>
      <c r="C319" s="26">
        <f>+'Resultater 2022'!AO63</f>
        <v>315320.26315789472</v>
      </c>
      <c r="E319" s="24">
        <v>28</v>
      </c>
      <c r="F319" s="25" t="str">
        <f>+'Resultater 2022'!AN96</f>
        <v>Ishøj</v>
      </c>
      <c r="G319" s="26">
        <f>+'Resultater 2022'!AO96</f>
        <v>298755.18672199169</v>
      </c>
      <c r="I319" s="24">
        <v>28</v>
      </c>
      <c r="J319" s="25" t="str">
        <f>+'Resultater 2022'!AN129</f>
        <v>Furesø</v>
      </c>
      <c r="K319" s="27">
        <f>+'Resultater 2022'!AO129</f>
        <v>6.6183617566492883</v>
      </c>
      <c r="M319" s="24">
        <v>28</v>
      </c>
      <c r="N319" s="25" t="str">
        <f>+'Resultater 2022'!AN162</f>
        <v>Albertslund</v>
      </c>
      <c r="O319" s="28">
        <f>+'Resultater 2022'!AO162</f>
        <v>1345.125786163522</v>
      </c>
    </row>
    <row r="320" spans="1:15" x14ac:dyDescent="0.25">
      <c r="A320" s="24">
        <v>29</v>
      </c>
      <c r="B320" s="25" t="str">
        <f>+'Resultater 2022'!AN64</f>
        <v>Allerød</v>
      </c>
      <c r="C320" s="26">
        <f>+'Resultater 2022'!AO64</f>
        <v>1240000</v>
      </c>
      <c r="E320" s="24">
        <v>29</v>
      </c>
      <c r="F320" s="25" t="str">
        <f>+'Resultater 2022'!AN97</f>
        <v>Allerød</v>
      </c>
      <c r="G320" s="26">
        <f>+'Resultater 2022'!AO97</f>
        <v>1040000</v>
      </c>
      <c r="I320" s="24">
        <v>29</v>
      </c>
      <c r="J320" s="25" t="str">
        <f>+'Resultater 2022'!AN130</f>
        <v>Tårnby</v>
      </c>
      <c r="K320" s="27">
        <f>+'Resultater 2022'!AO130</f>
        <v>6.9198647842513425</v>
      </c>
      <c r="M320" s="24">
        <v>29</v>
      </c>
      <c r="N320" s="25" t="str">
        <f>+'Resultater 2022'!AN163</f>
        <v>Ishøj</v>
      </c>
      <c r="O320" s="28">
        <f>+'Resultater 2022'!AO163</f>
        <v>1484.4340595148101</v>
      </c>
    </row>
    <row r="321" spans="1:15" x14ac:dyDescent="0.25">
      <c r="A321" s="6"/>
      <c r="B321" t="str">
        <f>+'Resultater 2022'!AN65</f>
        <v>Gennemsnit</v>
      </c>
      <c r="C321" s="18">
        <f>+'Resultater 2022'!AO65</f>
        <v>261499.6226065346</v>
      </c>
      <c r="E321" s="6"/>
      <c r="F321" t="str">
        <f>+'Resultater 2022'!AN98</f>
        <v>Gennemsnit</v>
      </c>
      <c r="G321" s="11">
        <f>+'Resultater 2022'!AO98</f>
        <v>246226.63229180643</v>
      </c>
      <c r="I321" s="6"/>
      <c r="J321" t="str">
        <f>+'Resultater 2022'!AN131</f>
        <v>Gennemsnit</v>
      </c>
      <c r="K321" s="4">
        <f>+'Resultater 2022'!AO131</f>
        <v>4.1209580665009202</v>
      </c>
      <c r="M321" s="6"/>
      <c r="N321" t="str">
        <f>+'Resultater 2022'!AN164</f>
        <v>Gennemsnit</v>
      </c>
      <c r="O321" s="11">
        <f>+'Resultater 2022'!AO164</f>
        <v>882.60713376780734</v>
      </c>
    </row>
    <row r="322" spans="1:15" x14ac:dyDescent="0.25">
      <c r="A322" s="12" t="str">
        <f>+'Resultater 2022'!AQ67</f>
        <v>Arbejdsvederlag § 105 og befordringsudgifter § 105 stk. 2 til borgere i § 103-tilbud</v>
      </c>
      <c r="B322" s="6"/>
      <c r="C322" s="6"/>
      <c r="D322" s="6"/>
      <c r="E322" s="12"/>
      <c r="F322" s="6"/>
      <c r="G322" s="6"/>
      <c r="I322" s="12"/>
      <c r="J322" s="6"/>
      <c r="K322" s="6"/>
      <c r="M322" s="12"/>
      <c r="N322" s="6"/>
      <c r="O322" s="6"/>
    </row>
    <row r="323" spans="1:15" x14ac:dyDescent="0.25">
      <c r="A323" s="10" t="s">
        <v>46</v>
      </c>
      <c r="B323" s="5"/>
      <c r="C323" s="9"/>
      <c r="D323" s="6"/>
      <c r="E323" s="10" t="s">
        <v>48</v>
      </c>
      <c r="F323" s="5"/>
      <c r="G323" s="9"/>
      <c r="I323" s="10" t="s">
        <v>49</v>
      </c>
      <c r="J323" s="5"/>
      <c r="K323" s="9"/>
      <c r="M323" s="10" t="s">
        <v>50</v>
      </c>
      <c r="N323" s="5"/>
      <c r="O323" s="9"/>
    </row>
    <row r="324" spans="1:15" x14ac:dyDescent="0.25">
      <c r="A324" s="20">
        <f>+'Resultater 2022'!AQ36</f>
        <v>1</v>
      </c>
      <c r="B324" s="21" t="str">
        <f>+'Resultater 2022'!AR36</f>
        <v>Dragør</v>
      </c>
      <c r="C324" s="23">
        <f>+'Resultater 2022'!AS36</f>
        <v>1171.979243884359</v>
      </c>
      <c r="D324" s="6"/>
      <c r="E324" s="20">
        <f>+'Resultater 2022'!AQ69</f>
        <v>1</v>
      </c>
      <c r="F324" s="21" t="str">
        <f>+'Resultater 2022'!AR69</f>
        <v>Dragør</v>
      </c>
      <c r="G324" s="23">
        <f>+'Resultater 2022'!AS69</f>
        <v>1171.979243884359</v>
      </c>
      <c r="I324" s="33">
        <f>+'Resultater 2022'!AQ102</f>
        <v>1</v>
      </c>
      <c r="J324" s="34" t="str">
        <f>+'Resultater 2022'!AR102</f>
        <v>Brøndby</v>
      </c>
      <c r="K324" s="35">
        <f>+'Resultater 2022'!AS102</f>
        <v>2.2603978300180832E-2</v>
      </c>
      <c r="M324" s="33">
        <f>+'Resultater 2022'!AQ135</f>
        <v>1</v>
      </c>
      <c r="N324" s="34" t="str">
        <f>+'Resultater 2022'!AR135</f>
        <v>København</v>
      </c>
      <c r="O324" s="36">
        <f>+'Resultater 2022'!AS135</f>
        <v>0.42284639047749928</v>
      </c>
    </row>
    <row r="325" spans="1:15" x14ac:dyDescent="0.25">
      <c r="A325" s="20">
        <f>+'Resultater 2022'!AQ37</f>
        <v>2</v>
      </c>
      <c r="B325" s="21" t="str">
        <f>+'Resultater 2022'!AR37</f>
        <v>Furesø</v>
      </c>
      <c r="C325" s="23">
        <f>+'Resultater 2022'!AS37</f>
        <v>11111.111111111111</v>
      </c>
      <c r="D325" s="6"/>
      <c r="E325" s="20">
        <f>+'Resultater 2022'!AQ70</f>
        <v>2</v>
      </c>
      <c r="F325" s="21" t="str">
        <f>+'Resultater 2022'!AR70</f>
        <v>Furesø</v>
      </c>
      <c r="G325" s="23">
        <f>+'Resultater 2022'!AS70</f>
        <v>11111.111111111111</v>
      </c>
      <c r="I325" s="33">
        <f>+'Resultater 2022'!AQ103</f>
        <v>2</v>
      </c>
      <c r="J325" s="34" t="str">
        <f>+'Resultater 2022'!AR103</f>
        <v>København</v>
      </c>
      <c r="K325" s="35">
        <f>+'Resultater 2022'!AS103</f>
        <v>2.5370783428649957E-2</v>
      </c>
      <c r="M325" s="33">
        <f>+'Resultater 2022'!AQ136</f>
        <v>2</v>
      </c>
      <c r="N325" s="34" t="str">
        <f>+'Resultater 2022'!AR136</f>
        <v>Dragør</v>
      </c>
      <c r="O325" s="36">
        <f>+'Resultater 2022'!AS136</f>
        <v>2.0841022936989191</v>
      </c>
    </row>
    <row r="326" spans="1:15" x14ac:dyDescent="0.25">
      <c r="A326" s="20">
        <f>+'Resultater 2022'!AQ38</f>
        <v>3</v>
      </c>
      <c r="B326" s="21" t="str">
        <f>+'Resultater 2022'!AR38</f>
        <v>København</v>
      </c>
      <c r="C326" s="23">
        <f>+'Resultater 2022'!AS38</f>
        <v>16666.666666666668</v>
      </c>
      <c r="E326" s="20">
        <f>+'Resultater 2022'!AQ71</f>
        <v>3</v>
      </c>
      <c r="F326" s="21" t="str">
        <f>+'Resultater 2022'!AR71</f>
        <v>København</v>
      </c>
      <c r="G326" s="23">
        <f>+'Resultater 2022'!AS71</f>
        <v>16666.666666666668</v>
      </c>
      <c r="I326" s="33">
        <f>+'Resultater 2022'!AQ104</f>
        <v>3</v>
      </c>
      <c r="J326" s="34" t="str">
        <f>+'Resultater 2022'!AR104</f>
        <v>Frederiksberg</v>
      </c>
      <c r="K326" s="35">
        <f>+'Resultater 2022'!AS104</f>
        <v>3.197581465655068E-2</v>
      </c>
      <c r="M326" s="33">
        <f>+'Resultater 2022'!AQ137</f>
        <v>3</v>
      </c>
      <c r="N326" s="34" t="str">
        <f>+'Resultater 2022'!AR137</f>
        <v>Frederiksberg</v>
      </c>
      <c r="O326" s="36">
        <f>+'Resultater 2022'!AS137</f>
        <v>2.9068922415046075</v>
      </c>
    </row>
    <row r="327" spans="1:15" x14ac:dyDescent="0.25">
      <c r="A327" s="20">
        <f>+'Resultater 2022'!AQ39</f>
        <v>4</v>
      </c>
      <c r="B327" s="21" t="str">
        <f>+'Resultater 2022'!AR39</f>
        <v>Halsnæs</v>
      </c>
      <c r="C327" s="23">
        <f>+'Resultater 2022'!AS39</f>
        <v>32786.885245901642</v>
      </c>
      <c r="E327" s="20">
        <f>+'Resultater 2022'!AQ72</f>
        <v>4</v>
      </c>
      <c r="F327" s="21" t="str">
        <f>+'Resultater 2022'!AR72</f>
        <v>Halsnæs</v>
      </c>
      <c r="G327" s="23">
        <f>+'Resultater 2022'!AS72</f>
        <v>32786.885245901642</v>
      </c>
      <c r="I327" s="33">
        <f>+'Resultater 2022'!AQ105</f>
        <v>4</v>
      </c>
      <c r="J327" s="34" t="str">
        <f>+'Resultater 2022'!AR105</f>
        <v>Rødovre</v>
      </c>
      <c r="K327" s="35">
        <f>+'Resultater 2022'!AS105</f>
        <v>7.79939944624264E-2</v>
      </c>
      <c r="M327" s="33">
        <f>+'Resultater 2022'!AQ138</f>
        <v>4</v>
      </c>
      <c r="N327" s="34" t="str">
        <f>+'Resultater 2022'!AR138</f>
        <v>Brøndby</v>
      </c>
      <c r="O327" s="36">
        <f>+'Resultater 2022'!AS138</f>
        <v>4.5207956600361667</v>
      </c>
    </row>
    <row r="328" spans="1:15" x14ac:dyDescent="0.25">
      <c r="A328" s="20">
        <f>+'Resultater 2022'!AQ40</f>
        <v>5</v>
      </c>
      <c r="B328" s="21" t="str">
        <f>+'Resultater 2022'!AR40</f>
        <v>Høje-Taastrup</v>
      </c>
      <c r="C328" s="23">
        <f>+'Resultater 2022'!AS40</f>
        <v>34127.772260840778</v>
      </c>
      <c r="E328" s="20">
        <f>+'Resultater 2022'!AQ73</f>
        <v>5</v>
      </c>
      <c r="F328" s="21" t="str">
        <f>+'Resultater 2022'!AR73</f>
        <v>Høje-Taastrup</v>
      </c>
      <c r="G328" s="23">
        <f>+'Resultater 2022'!AS73</f>
        <v>34127.772260840778</v>
      </c>
      <c r="I328" s="33">
        <f>+'Resultater 2022'!AQ106</f>
        <v>5</v>
      </c>
      <c r="J328" s="34" t="str">
        <f>+'Resultater 2022'!AR106</f>
        <v>Hvidovre</v>
      </c>
      <c r="K328" s="35">
        <f>+'Resultater 2022'!AS106</f>
        <v>0.112194969925515</v>
      </c>
      <c r="M328" s="33">
        <f>+'Resultater 2022'!AQ139</f>
        <v>5</v>
      </c>
      <c r="N328" s="34" t="str">
        <f>+'Resultater 2022'!AR139</f>
        <v>Hvidovre</v>
      </c>
      <c r="O328" s="36">
        <f>+'Resultater 2022'!AS139</f>
        <v>6.2330538847508334</v>
      </c>
    </row>
    <row r="329" spans="1:15" x14ac:dyDescent="0.25">
      <c r="A329" s="20">
        <f>+'Resultater 2022'!AQ41</f>
        <v>6</v>
      </c>
      <c r="B329" s="21" t="str">
        <f>+'Resultater 2022'!AR41</f>
        <v>Lyngby-Taarbæk</v>
      </c>
      <c r="C329" s="23">
        <f>+'Resultater 2022'!AS41</f>
        <v>40000</v>
      </c>
      <c r="E329" s="20">
        <f>+'Resultater 2022'!AQ74</f>
        <v>6</v>
      </c>
      <c r="F329" s="21" t="str">
        <f>+'Resultater 2022'!AR74</f>
        <v>Lyngby-Taarbæk</v>
      </c>
      <c r="G329" s="23">
        <f>+'Resultater 2022'!AS74</f>
        <v>40000</v>
      </c>
      <c r="I329" s="33">
        <f>+'Resultater 2022'!AQ107</f>
        <v>6</v>
      </c>
      <c r="J329" s="34" t="str">
        <f>+'Resultater 2022'!AR107</f>
        <v>Helsingør</v>
      </c>
      <c r="K329" s="35">
        <f>+'Resultater 2022'!AS107</f>
        <v>0.21837776517300056</v>
      </c>
      <c r="M329" s="33">
        <f>+'Resultater 2022'!AQ140</f>
        <v>6</v>
      </c>
      <c r="N329" s="34" t="str">
        <f>+'Resultater 2022'!AR140</f>
        <v>Furesø</v>
      </c>
      <c r="O329" s="36">
        <f>+'Resultater 2022'!AS140</f>
        <v>8.8362640275691433</v>
      </c>
    </row>
    <row r="330" spans="1:15" x14ac:dyDescent="0.25">
      <c r="A330" s="20">
        <f>+'Resultater 2022'!AQ42</f>
        <v>7</v>
      </c>
      <c r="B330" s="21" t="str">
        <f>+'Resultater 2022'!AR42</f>
        <v>Ishøj</v>
      </c>
      <c r="C330" s="23">
        <f>+'Resultater 2022'!AS42</f>
        <v>44117.647058823532</v>
      </c>
      <c r="E330" s="20">
        <f>+'Resultater 2022'!AQ75</f>
        <v>7</v>
      </c>
      <c r="F330" s="21" t="str">
        <f>+'Resultater 2022'!AR75</f>
        <v>Ishøj</v>
      </c>
      <c r="G330" s="23">
        <f>+'Resultater 2022'!AS75</f>
        <v>44117.647058823532</v>
      </c>
      <c r="I330" s="33">
        <f>+'Resultater 2022'!AQ108</f>
        <v>7</v>
      </c>
      <c r="J330" s="34" t="str">
        <f>+'Resultater 2022'!AR108</f>
        <v>Lyngby-Taarbæk</v>
      </c>
      <c r="K330" s="35">
        <f>+'Resultater 2022'!AS108</f>
        <v>0.42946717439230397</v>
      </c>
      <c r="M330" s="33">
        <f>+'Resultater 2022'!AQ141</f>
        <v>7</v>
      </c>
      <c r="N330" s="34" t="str">
        <f>+'Resultater 2022'!AR141</f>
        <v>Rødovre</v>
      </c>
      <c r="O330" s="36">
        <f>+'Resultater 2022'!AS141</f>
        <v>15.598798892485279</v>
      </c>
    </row>
    <row r="331" spans="1:15" x14ac:dyDescent="0.25">
      <c r="A331" s="20">
        <f>+'Resultater 2022'!AQ43</f>
        <v>8</v>
      </c>
      <c r="B331" s="21" t="str">
        <f>+'Resultater 2022'!AR43</f>
        <v>Hvidovre</v>
      </c>
      <c r="C331" s="23">
        <f>+'Resultater 2022'!AS43</f>
        <v>55555.555555555555</v>
      </c>
      <c r="E331" s="20">
        <f>+'Resultater 2022'!AQ76</f>
        <v>8</v>
      </c>
      <c r="F331" s="21" t="str">
        <f>+'Resultater 2022'!AR76</f>
        <v>Hvidovre</v>
      </c>
      <c r="G331" s="23">
        <f>+'Resultater 2022'!AS76</f>
        <v>55555.555555555555</v>
      </c>
      <c r="I331" s="33">
        <f>+'Resultater 2022'!AQ109</f>
        <v>8</v>
      </c>
      <c r="J331" s="34" t="str">
        <f>+'Resultater 2022'!AR109</f>
        <v>Hørsholm</v>
      </c>
      <c r="K331" s="35">
        <f>+'Resultater 2022'!AS109</f>
        <v>0.43595434369055169</v>
      </c>
      <c r="M331" s="33">
        <f>+'Resultater 2022'!AQ142</f>
        <v>8</v>
      </c>
      <c r="N331" s="34" t="str">
        <f>+'Resultater 2022'!AR142</f>
        <v>Lyngby-Taarbæk</v>
      </c>
      <c r="O331" s="36">
        <f>+'Resultater 2022'!AS142</f>
        <v>17.178686975692159</v>
      </c>
    </row>
    <row r="332" spans="1:15" x14ac:dyDescent="0.25">
      <c r="A332" s="20">
        <f>+'Resultater 2022'!AQ44</f>
        <v>9</v>
      </c>
      <c r="B332" s="21" t="str">
        <f>+'Resultater 2022'!AR44</f>
        <v>Gribskov</v>
      </c>
      <c r="C332" s="23">
        <f>+'Resultater 2022'!AS44</f>
        <v>56074.766355140186</v>
      </c>
      <c r="E332" s="20">
        <f>+'Resultater 2022'!AQ77</f>
        <v>9</v>
      </c>
      <c r="F332" s="21" t="str">
        <f>+'Resultater 2022'!AR77</f>
        <v>Gribskov</v>
      </c>
      <c r="G332" s="23">
        <f>+'Resultater 2022'!AS77</f>
        <v>56074.766355140186</v>
      </c>
      <c r="I332" s="33">
        <f>+'Resultater 2022'!AQ110</f>
        <v>9</v>
      </c>
      <c r="J332" s="34" t="str">
        <f>+'Resultater 2022'!AR110</f>
        <v>Gentofte</v>
      </c>
      <c r="K332" s="35">
        <f>+'Resultater 2022'!AS110</f>
        <v>0.43625672760035089</v>
      </c>
      <c r="M332" s="33">
        <f>+'Resultater 2022'!AQ143</f>
        <v>9</v>
      </c>
      <c r="N332" s="34" t="str">
        <f>+'Resultater 2022'!AR143</f>
        <v>Ishøj</v>
      </c>
      <c r="O332" s="36">
        <f>+'Resultater 2022'!AS143</f>
        <v>20.617139715483471</v>
      </c>
    </row>
    <row r="333" spans="1:15" x14ac:dyDescent="0.25">
      <c r="A333" s="37">
        <f>+'Resultater 2022'!AQ45</f>
        <v>10</v>
      </c>
      <c r="B333" s="38" t="str">
        <f>+'Resultater 2022'!AR45</f>
        <v>Egedal</v>
      </c>
      <c r="C333" s="39">
        <f>+'Resultater 2022'!AS45</f>
        <v>56790.123456790119</v>
      </c>
      <c r="E333" s="37">
        <f>+'Resultater 2022'!AQ78</f>
        <v>10</v>
      </c>
      <c r="F333" s="38" t="str">
        <f>+'Resultater 2022'!AR78</f>
        <v>Egedal</v>
      </c>
      <c r="G333" s="39">
        <f>+'Resultater 2022'!AS78</f>
        <v>56790.123456790119</v>
      </c>
      <c r="I333" s="37">
        <f>+'Resultater 2022'!AQ111</f>
        <v>10</v>
      </c>
      <c r="J333" s="38" t="str">
        <f>+'Resultater 2022'!AR111</f>
        <v>Gladsaxe</v>
      </c>
      <c r="K333" s="40">
        <f>+'Resultater 2022'!AS111</f>
        <v>0.44835641975599971</v>
      </c>
      <c r="M333" s="37">
        <f>+'Resultater 2022'!AQ144</f>
        <v>10</v>
      </c>
      <c r="N333" s="38" t="str">
        <f>+'Resultater 2022'!AR144</f>
        <v>Helsingør</v>
      </c>
      <c r="O333" s="41">
        <f>+'Resultater 2022'!AS144</f>
        <v>22.688598979013047</v>
      </c>
    </row>
    <row r="334" spans="1:15" x14ac:dyDescent="0.25">
      <c r="A334">
        <f>+'Resultater 2022'!AQ46</f>
        <v>11</v>
      </c>
      <c r="B334" s="6" t="str">
        <f>+'Resultater 2022'!AR46</f>
        <v>Gladsaxe</v>
      </c>
      <c r="C334" s="17">
        <f>+'Resultater 2022'!AS46</f>
        <v>63157.894736842107</v>
      </c>
      <c r="E334">
        <f>+'Resultater 2022'!AQ79</f>
        <v>11</v>
      </c>
      <c r="F334" s="6" t="str">
        <f>+'Resultater 2022'!AR79</f>
        <v>Gladsaxe</v>
      </c>
      <c r="G334" s="17">
        <f>+'Resultater 2022'!AS79</f>
        <v>63157.894736842107</v>
      </c>
      <c r="I334">
        <f>+'Resultater 2022'!AQ112</f>
        <v>11</v>
      </c>
      <c r="J334" s="6" t="str">
        <f>+'Resultater 2022'!AR112</f>
        <v>Ishøj</v>
      </c>
      <c r="K334" s="7">
        <f>+'Resultater 2022'!AS112</f>
        <v>0.46732183355095869</v>
      </c>
      <c r="M334">
        <f>+'Resultater 2022'!AQ145</f>
        <v>11</v>
      </c>
      <c r="N334" s="6" t="str">
        <f>+'Resultater 2022'!AR145</f>
        <v>Gladsaxe</v>
      </c>
      <c r="O334" s="8">
        <f>+'Resultater 2022'!AS145</f>
        <v>28.317247563536824</v>
      </c>
    </row>
    <row r="335" spans="1:15" x14ac:dyDescent="0.25">
      <c r="A335">
        <f>+'Resultater 2022'!AQ47</f>
        <v>12</v>
      </c>
      <c r="B335" s="6" t="str">
        <f>+'Resultater 2022'!AR47</f>
        <v>Fredensborg</v>
      </c>
      <c r="C335" s="17">
        <f>+'Resultater 2022'!AS47</f>
        <v>64526.45</v>
      </c>
      <c r="E335">
        <f>+'Resultater 2022'!AQ80</f>
        <v>12</v>
      </c>
      <c r="F335" s="6" t="str">
        <f>+'Resultater 2022'!AR80</f>
        <v>Fredensborg</v>
      </c>
      <c r="G335" s="17">
        <f>+'Resultater 2022'!AS80</f>
        <v>64526.45</v>
      </c>
      <c r="I335">
        <f>+'Resultater 2022'!AQ113</f>
        <v>12</v>
      </c>
      <c r="J335" s="6" t="str">
        <f>+'Resultater 2022'!AR113</f>
        <v>Ballerup</v>
      </c>
      <c r="K335" s="7">
        <f>+'Resultater 2022'!AS113</f>
        <v>0.47927150730889051</v>
      </c>
      <c r="M335">
        <f>+'Resultater 2022'!AQ146</f>
        <v>12</v>
      </c>
      <c r="N335" s="6" t="str">
        <f>+'Resultater 2022'!AR146</f>
        <v>Gentofte</v>
      </c>
      <c r="O335" s="8">
        <f>+'Resultater 2022'!AS146</f>
        <v>28.451525713066363</v>
      </c>
    </row>
    <row r="336" spans="1:15" x14ac:dyDescent="0.25">
      <c r="A336">
        <f>+'Resultater 2022'!AQ48</f>
        <v>13</v>
      </c>
      <c r="B336" s="6" t="str">
        <f>+'Resultater 2022'!AR48</f>
        <v>Gentofte</v>
      </c>
      <c r="C336" s="17">
        <f>+'Resultater 2022'!AS48</f>
        <v>65217.391304347831</v>
      </c>
      <c r="E336">
        <f>+'Resultater 2022'!AQ81</f>
        <v>13</v>
      </c>
      <c r="F336" s="6" t="str">
        <f>+'Resultater 2022'!AR81</f>
        <v>Gentofte</v>
      </c>
      <c r="G336" s="17">
        <f>+'Resultater 2022'!AS81</f>
        <v>65217.391304347831</v>
      </c>
      <c r="I336">
        <f>+'Resultater 2022'!AQ114</f>
        <v>13</v>
      </c>
      <c r="J336" s="6" t="str">
        <f>+'Resultater 2022'!AR114</f>
        <v>Rudersdal</v>
      </c>
      <c r="K336" s="7">
        <f>+'Resultater 2022'!AS114</f>
        <v>0.50009742157563164</v>
      </c>
      <c r="M336">
        <f>+'Resultater 2022'!AQ147</f>
        <v>13</v>
      </c>
      <c r="N336" s="6" t="str">
        <f>+'Resultater 2022'!AR147</f>
        <v>Høje-Taastrup</v>
      </c>
      <c r="O336" s="8">
        <f>+'Resultater 2022'!AS147</f>
        <v>30.619821211131239</v>
      </c>
    </row>
    <row r="337" spans="1:15" x14ac:dyDescent="0.25">
      <c r="A337">
        <f>+'Resultater 2022'!AQ49</f>
        <v>14</v>
      </c>
      <c r="B337" s="6" t="str">
        <f>+'Resultater 2022'!AR49</f>
        <v>Hillerød</v>
      </c>
      <c r="C337" s="17">
        <f>+'Resultater 2022'!AS49</f>
        <v>65680.880330123793</v>
      </c>
      <c r="E337">
        <f>+'Resultater 2022'!AQ82</f>
        <v>14</v>
      </c>
      <c r="F337" s="6" t="str">
        <f>+'Resultater 2022'!AR82</f>
        <v>Hillerød</v>
      </c>
      <c r="G337" s="17">
        <f>+'Resultater 2022'!AS82</f>
        <v>65680.880330123793</v>
      </c>
      <c r="I337">
        <f>+'Resultater 2022'!AQ115</f>
        <v>14</v>
      </c>
      <c r="J337" s="6" t="str">
        <f>+'Resultater 2022'!AR115</f>
        <v>Gribskov</v>
      </c>
      <c r="K337" s="7">
        <f>+'Resultater 2022'!AS115</f>
        <v>0.5697297776988951</v>
      </c>
      <c r="M337">
        <f>+'Resultater 2022'!AQ148</f>
        <v>14</v>
      </c>
      <c r="N337" s="6" t="str">
        <f>+'Resultater 2022'!AR148</f>
        <v>Ballerup</v>
      </c>
      <c r="O337" s="8">
        <f>+'Resultater 2022'!AS148</f>
        <v>31.666153161480263</v>
      </c>
    </row>
    <row r="338" spans="1:15" x14ac:dyDescent="0.25">
      <c r="A338">
        <f>+'Resultater 2022'!AQ50</f>
        <v>15</v>
      </c>
      <c r="B338" s="6" t="str">
        <f>+'Resultater 2022'!AR50</f>
        <v>Ballerup</v>
      </c>
      <c r="C338" s="17">
        <f>+'Resultater 2022'!AS50</f>
        <v>66071.428571428565</v>
      </c>
      <c r="E338">
        <f>+'Resultater 2022'!AQ83</f>
        <v>15</v>
      </c>
      <c r="F338" s="6" t="str">
        <f>+'Resultater 2022'!AR83</f>
        <v>Ballerup</v>
      </c>
      <c r="G338" s="17">
        <f>+'Resultater 2022'!AS83</f>
        <v>66071.428571428565</v>
      </c>
      <c r="I338">
        <f>+'Resultater 2022'!AQ116</f>
        <v>15</v>
      </c>
      <c r="J338" s="6" t="str">
        <f>+'Resultater 2022'!AR116</f>
        <v>Frederikssund</v>
      </c>
      <c r="K338" s="7">
        <f>+'Resultater 2022'!AS116</f>
        <v>0.75387514904419406</v>
      </c>
      <c r="M338">
        <f>+'Resultater 2022'!AQ149</f>
        <v>15</v>
      </c>
      <c r="N338" s="6" t="str">
        <f>+'Resultater 2022'!AR149</f>
        <v>Gribskov</v>
      </c>
      <c r="O338" s="8">
        <f>+'Resultater 2022'!AS149</f>
        <v>31.947464170031505</v>
      </c>
    </row>
    <row r="339" spans="1:15" x14ac:dyDescent="0.25">
      <c r="A339">
        <f>+'Resultater 2022'!AQ51</f>
        <v>16</v>
      </c>
      <c r="B339" s="6" t="str">
        <f>+'Resultater 2022'!AR51</f>
        <v>Frederikssund</v>
      </c>
      <c r="C339" s="17">
        <f>+'Resultater 2022'!AS51</f>
        <v>71428.57142857142</v>
      </c>
      <c r="E339">
        <f>+'Resultater 2022'!AQ84</f>
        <v>16</v>
      </c>
      <c r="F339" s="6" t="str">
        <f>+'Resultater 2022'!AR84</f>
        <v>Frederikssund</v>
      </c>
      <c r="G339" s="17">
        <f>+'Resultater 2022'!AS84</f>
        <v>71428.57142857142</v>
      </c>
      <c r="I339">
        <f>+'Resultater 2022'!AQ117</f>
        <v>16</v>
      </c>
      <c r="J339" s="6" t="str">
        <f>+'Resultater 2022'!AR117</f>
        <v>Furesø</v>
      </c>
      <c r="K339" s="7">
        <f>+'Resultater 2022'!AS117</f>
        <v>0.79526376248122299</v>
      </c>
      <c r="M339">
        <f>+'Resultater 2022'!AQ150</f>
        <v>16</v>
      </c>
      <c r="N339" s="6" t="str">
        <f>+'Resultater 2022'!AR150</f>
        <v>Halsnæs</v>
      </c>
      <c r="O339" s="8">
        <f>+'Resultater 2022'!AS150</f>
        <v>34.514496088357113</v>
      </c>
    </row>
    <row r="340" spans="1:15" x14ac:dyDescent="0.25">
      <c r="A340">
        <f>+'Resultater 2022'!AQ52</f>
        <v>17</v>
      </c>
      <c r="B340" s="6" t="str">
        <f>+'Resultater 2022'!AR52</f>
        <v>Rudersdal</v>
      </c>
      <c r="C340" s="17">
        <f>+'Resultater 2022'!AS52</f>
        <v>84415.58441558441</v>
      </c>
      <c r="E340">
        <f>+'Resultater 2022'!AQ85</f>
        <v>17</v>
      </c>
      <c r="F340" s="6" t="str">
        <f>+'Resultater 2022'!AR85</f>
        <v>Rudersdal</v>
      </c>
      <c r="G340" s="17">
        <f>+'Resultater 2022'!AS85</f>
        <v>84415.58441558441</v>
      </c>
      <c r="I340">
        <f>+'Resultater 2022'!AQ118</f>
        <v>17</v>
      </c>
      <c r="J340" s="6" t="str">
        <f>+'Resultater 2022'!AR118</f>
        <v>Fredensborg</v>
      </c>
      <c r="K340" s="7">
        <f>+'Resultater 2022'!AS118</f>
        <v>0.87757788503729706</v>
      </c>
      <c r="M340">
        <f>+'Resultater 2022'!AQ151</f>
        <v>17</v>
      </c>
      <c r="N340" s="6" t="str">
        <f>+'Resultater 2022'!AR151</f>
        <v>Hørsholm</v>
      </c>
      <c r="O340" s="8">
        <f>+'Resultater 2022'!AS151</f>
        <v>38.173113506658211</v>
      </c>
    </row>
    <row r="341" spans="1:15" x14ac:dyDescent="0.25">
      <c r="A341">
        <f>+'Resultater 2022'!AQ53</f>
        <v>18</v>
      </c>
      <c r="B341" s="6" t="str">
        <f>+'Resultater 2022'!AR53</f>
        <v>Hørsholm</v>
      </c>
      <c r="C341" s="17">
        <f>+'Resultater 2022'!AS53</f>
        <v>87562.181818181823</v>
      </c>
      <c r="E341">
        <f>+'Resultater 2022'!AQ86</f>
        <v>18</v>
      </c>
      <c r="F341" s="6" t="str">
        <f>+'Resultater 2022'!AR86</f>
        <v>Hørsholm</v>
      </c>
      <c r="G341" s="17">
        <f>+'Resultater 2022'!AS86</f>
        <v>87562.181818181823</v>
      </c>
      <c r="I341">
        <f>+'Resultater 2022'!AQ119</f>
        <v>18</v>
      </c>
      <c r="J341" s="6" t="str">
        <f>+'Resultater 2022'!AR119</f>
        <v>Høje-Taastrup</v>
      </c>
      <c r="K341" s="7">
        <f>+'Resultater 2022'!AS119</f>
        <v>0.89721125003712399</v>
      </c>
      <c r="M341">
        <f>+'Resultater 2022'!AQ152</f>
        <v>18</v>
      </c>
      <c r="N341" s="6" t="str">
        <f>+'Resultater 2022'!AR152</f>
        <v>Rudersdal</v>
      </c>
      <c r="O341" s="8">
        <f>+'Resultater 2022'!AS152</f>
        <v>42.216016107033838</v>
      </c>
    </row>
    <row r="342" spans="1:15" x14ac:dyDescent="0.25">
      <c r="A342">
        <f>+'Resultater 2022'!AQ54</f>
        <v>19</v>
      </c>
      <c r="B342" s="6" t="str">
        <f>+'Resultater 2022'!AR54</f>
        <v>Frederiksberg</v>
      </c>
      <c r="C342" s="17">
        <f>+'Resultater 2022'!AS54</f>
        <v>90909.090909090897</v>
      </c>
      <c r="E342">
        <f>+'Resultater 2022'!AQ87</f>
        <v>19</v>
      </c>
      <c r="F342" s="6" t="str">
        <f>+'Resultater 2022'!AR87</f>
        <v>Frederiksberg</v>
      </c>
      <c r="G342" s="17">
        <f>+'Resultater 2022'!AS87</f>
        <v>90909.090909090897</v>
      </c>
      <c r="I342">
        <f>+'Resultater 2022'!AQ120</f>
        <v>19</v>
      </c>
      <c r="J342" s="6" t="str">
        <f>+'Resultater 2022'!AR120</f>
        <v>Hillerød</v>
      </c>
      <c r="K342" s="7">
        <f>+'Resultater 2022'!AS120</f>
        <v>0.90265706481251551</v>
      </c>
      <c r="M342">
        <f>+'Resultater 2022'!AQ153</f>
        <v>19</v>
      </c>
      <c r="N342" s="6" t="str">
        <f>+'Resultater 2022'!AR153</f>
        <v>Egedal</v>
      </c>
      <c r="O342" s="8">
        <f>+'Resultater 2022'!AS153</f>
        <v>53.160753495897374</v>
      </c>
    </row>
    <row r="343" spans="1:15" x14ac:dyDescent="0.25">
      <c r="A343" s="24">
        <f>+'Resultater 2022'!AQ55</f>
        <v>20</v>
      </c>
      <c r="B343" s="25" t="str">
        <f>+'Resultater 2022'!AR55</f>
        <v>Helsingør</v>
      </c>
      <c r="C343" s="26">
        <f>+'Resultater 2022'!AS55</f>
        <v>103896.10389610389</v>
      </c>
      <c r="E343" s="24">
        <f>+'Resultater 2022'!AQ88</f>
        <v>20</v>
      </c>
      <c r="F343" s="25" t="str">
        <f>+'Resultater 2022'!AR88</f>
        <v>Helsingør</v>
      </c>
      <c r="G343" s="26">
        <f>+'Resultater 2022'!AS88</f>
        <v>103896.10389610389</v>
      </c>
      <c r="H343" s="32"/>
      <c r="I343" s="24">
        <f>+'Resultater 2022'!AQ121</f>
        <v>20</v>
      </c>
      <c r="J343" s="25" t="str">
        <f>+'Resultater 2022'!AR121</f>
        <v>Egedal</v>
      </c>
      <c r="K343" s="27">
        <f>+'Resultater 2022'!AS121</f>
        <v>0.93609152894949732</v>
      </c>
      <c r="L343" s="32"/>
      <c r="M343" s="24">
        <f>+'Resultater 2022'!AQ154</f>
        <v>20</v>
      </c>
      <c r="N343" s="25" t="str">
        <f>+'Resultater 2022'!AR154</f>
        <v>Frederikssund</v>
      </c>
      <c r="O343" s="28">
        <f>+'Resultater 2022'!AS154</f>
        <v>53.84822493172814</v>
      </c>
    </row>
    <row r="344" spans="1:15" x14ac:dyDescent="0.25">
      <c r="A344" s="24">
        <f>+'Resultater 2022'!AQ56</f>
        <v>21</v>
      </c>
      <c r="B344" s="25" t="str">
        <f>+'Resultater 2022'!AR56</f>
        <v>Brøndby</v>
      </c>
      <c r="C344" s="26">
        <f>+'Resultater 2022'!AS56</f>
        <v>200000</v>
      </c>
      <c r="E344" s="24">
        <f>+'Resultater 2022'!AQ89</f>
        <v>21</v>
      </c>
      <c r="F344" s="25" t="str">
        <f>+'Resultater 2022'!AR89</f>
        <v>Brøndby</v>
      </c>
      <c r="G344" s="26">
        <f>+'Resultater 2022'!AS89</f>
        <v>200000</v>
      </c>
      <c r="I344" s="24">
        <f>+'Resultater 2022'!AQ122</f>
        <v>21</v>
      </c>
      <c r="J344" s="25" t="str">
        <f>+'Resultater 2022'!AR122</f>
        <v>Halsnæs</v>
      </c>
      <c r="K344" s="27">
        <f>+'Resultater 2022'!AS122</f>
        <v>1.0526921306948918</v>
      </c>
      <c r="M344" s="24">
        <f>+'Resultater 2022'!AQ155</f>
        <v>21</v>
      </c>
      <c r="N344" s="25" t="str">
        <f>+'Resultater 2022'!AR155</f>
        <v>Fredensborg</v>
      </c>
      <c r="O344" s="28">
        <f>+'Resultater 2022'!AS155</f>
        <v>56.626985519964897</v>
      </c>
    </row>
    <row r="345" spans="1:15" x14ac:dyDescent="0.25">
      <c r="A345" s="24">
        <f>+'Resultater 2022'!AQ57</f>
        <v>22</v>
      </c>
      <c r="B345" s="25" t="str">
        <f>+'Resultater 2022'!AR57</f>
        <v>Brøndby</v>
      </c>
      <c r="C345" s="26">
        <f>+'Resultater 2022'!AS57</f>
        <v>200000</v>
      </c>
      <c r="E345" s="24">
        <f>+'Resultater 2022'!AQ90</f>
        <v>22</v>
      </c>
      <c r="F345" s="25" t="str">
        <f>IFERROR(+'Resultater 2022'!AR90,"")</f>
        <v>Brøndby</v>
      </c>
      <c r="G345" s="26">
        <f>IFERROR(+'Resultater 2022'!AS90,"")</f>
        <v>200000</v>
      </c>
      <c r="I345" s="24">
        <f>+'Resultater 2022'!AQ123</f>
        <v>22</v>
      </c>
      <c r="J345" s="25" t="str">
        <f>+'Resultater 2022'!AR123</f>
        <v>Dragør</v>
      </c>
      <c r="K345" s="27">
        <f>+'Resultater 2022'!AS123</f>
        <v>1.7782757711573951</v>
      </c>
      <c r="M345" s="24">
        <f>+'Resultater 2022'!AQ156</f>
        <v>22</v>
      </c>
      <c r="N345" s="25" t="str">
        <f>+'Resultater 2022'!AR156</f>
        <v>Hillerød</v>
      </c>
      <c r="O345" s="28">
        <f>+'Resultater 2022'!AS156</f>
        <v>59.28731065309163</v>
      </c>
    </row>
    <row r="346" spans="1:15" x14ac:dyDescent="0.25">
      <c r="A346" s="24">
        <f>+'Resultater 2022'!AQ58</f>
        <v>23</v>
      </c>
      <c r="B346" s="25" t="str">
        <f>IFERROR(+'Resultater 2022'!AR58,"")</f>
        <v/>
      </c>
      <c r="C346" s="25" t="str">
        <f>IFERROR(+'Resultater 2022'!AS58,"")</f>
        <v/>
      </c>
      <c r="E346" s="24">
        <f>+'Resultater 2022'!AQ91</f>
        <v>23</v>
      </c>
      <c r="F346" s="25" t="str">
        <f>IFERROR(+'Resultater 2022'!AR91,"")</f>
        <v/>
      </c>
      <c r="G346" s="25" t="str">
        <f>IFERROR(+'Resultater 2022'!AS91,"")</f>
        <v/>
      </c>
      <c r="I346" s="24">
        <f>+'Resultater 2022'!AQ124</f>
        <v>23</v>
      </c>
      <c r="J346" s="25" t="str">
        <f>IFERROR(+'Resultater 2022'!AR124,"")</f>
        <v/>
      </c>
      <c r="K346" s="25" t="str">
        <f>IFERROR(+'Resultater 2022'!AS124,"")</f>
        <v/>
      </c>
      <c r="M346" s="24">
        <f>+'Resultater 2022'!AQ157</f>
        <v>23</v>
      </c>
      <c r="N346" s="25" t="str">
        <f>IFERROR(+'Resultater 2022'!AR157,"")</f>
        <v/>
      </c>
      <c r="O346" s="25" t="str">
        <f>IFERROR(+'Resultater 2022'!AS157,"")</f>
        <v/>
      </c>
    </row>
    <row r="347" spans="1:15" x14ac:dyDescent="0.25">
      <c r="A347" s="24">
        <f>+'Resultater 2022'!AQ59</f>
        <v>24</v>
      </c>
      <c r="B347" s="25" t="str">
        <f>IFERROR(+'Resultater 2022'!AR59,"")</f>
        <v/>
      </c>
      <c r="C347" s="25" t="str">
        <f>IFERROR(+'Resultater 2022'!AS59,"")</f>
        <v/>
      </c>
      <c r="E347" s="24">
        <f>+'Resultater 2022'!AQ92</f>
        <v>24</v>
      </c>
      <c r="F347" s="25" t="str">
        <f>IFERROR(+'Resultater 2022'!AR92,"")</f>
        <v/>
      </c>
      <c r="G347" s="25" t="str">
        <f>IFERROR(+'Resultater 2022'!AS92,"")</f>
        <v/>
      </c>
      <c r="I347" s="24">
        <f>+'Resultater 2022'!AQ125</f>
        <v>24</v>
      </c>
      <c r="J347" s="25" t="str">
        <f>IFERROR(+'Resultater 2022'!AR125,"")</f>
        <v/>
      </c>
      <c r="K347" s="25" t="str">
        <f>IFERROR(+'Resultater 2022'!AS125,"")</f>
        <v/>
      </c>
      <c r="M347" s="24">
        <f>+'Resultater 2022'!AQ158</f>
        <v>24</v>
      </c>
      <c r="N347" s="25" t="str">
        <f>IFERROR(+'Resultater 2022'!AR158,"")</f>
        <v/>
      </c>
      <c r="O347" s="25" t="str">
        <f>IFERROR(+'Resultater 2022'!AS158,"")</f>
        <v/>
      </c>
    </row>
    <row r="348" spans="1:15" x14ac:dyDescent="0.25">
      <c r="A348" s="24">
        <f>+'Resultater 2022'!AQ60</f>
        <v>25</v>
      </c>
      <c r="B348" s="25" t="str">
        <f>IFERROR(+'Resultater 2022'!AR60,"")</f>
        <v/>
      </c>
      <c r="C348" s="25" t="str">
        <f>IFERROR(+'Resultater 2022'!AS60,"")</f>
        <v/>
      </c>
      <c r="E348" s="24">
        <f>+'Resultater 2022'!AU60</f>
        <v>25</v>
      </c>
      <c r="F348" s="25" t="str">
        <f>IFERROR(+'Resultater 2022'!AR93,"")</f>
        <v/>
      </c>
      <c r="G348" s="25" t="str">
        <f>IFERROR(+'Resultater 2022'!AS93,"")</f>
        <v/>
      </c>
      <c r="I348" s="24">
        <f>+'Resultater 2022'!AY60</f>
        <v>25</v>
      </c>
      <c r="J348" s="25" t="str">
        <f>IFERROR(+'Resultater 2022'!AR126,"")</f>
        <v/>
      </c>
      <c r="K348" s="25" t="str">
        <f>IFERROR(+'Resultater 2022'!AS126,"")</f>
        <v/>
      </c>
      <c r="M348" s="24">
        <f>+'Resultater 2022'!BD60</f>
        <v>25</v>
      </c>
      <c r="N348" s="25" t="str">
        <f>IFERROR(+'Resultater 2022'!AR159,"")</f>
        <v/>
      </c>
      <c r="O348" s="25" t="str">
        <f>IFERROR(+'Resultater 2022'!AS159,"")</f>
        <v/>
      </c>
    </row>
    <row r="349" spans="1:15" x14ac:dyDescent="0.25">
      <c r="A349" s="24">
        <f>+'Resultater 2022'!AQ61</f>
        <v>26</v>
      </c>
      <c r="B349" s="25" t="str">
        <f>IFERROR(+'Resultater 2022'!AR61,"")</f>
        <v/>
      </c>
      <c r="C349" s="25" t="str">
        <f>IFERROR(+'Resultater 2022'!AS61,"")</f>
        <v/>
      </c>
      <c r="E349" s="24">
        <f>+'Resultater 2022'!AU61</f>
        <v>26</v>
      </c>
      <c r="F349" s="25" t="str">
        <f>IFERROR(+'Resultater 2022'!AR94,"")</f>
        <v/>
      </c>
      <c r="G349" s="25" t="str">
        <f>IFERROR(+'Resultater 2022'!AS94,"")</f>
        <v/>
      </c>
      <c r="I349" s="24">
        <f>+'Resultater 2022'!AY61</f>
        <v>26</v>
      </c>
      <c r="J349" s="25" t="str">
        <f>IFERROR(+'Resultater 2022'!AR127,"")</f>
        <v/>
      </c>
      <c r="K349" s="25" t="str">
        <f>IFERROR(+'Resultater 2022'!AS127,"")</f>
        <v/>
      </c>
      <c r="M349" s="24">
        <f>+'Resultater 2022'!BD61</f>
        <v>26</v>
      </c>
      <c r="N349" s="25" t="str">
        <f>IFERROR(+'Resultater 2022'!AR160,"")</f>
        <v/>
      </c>
      <c r="O349" s="25" t="str">
        <f>IFERROR(+'Resultater 2022'!AS160,"")</f>
        <v/>
      </c>
    </row>
    <row r="350" spans="1:15" x14ac:dyDescent="0.25">
      <c r="A350" s="24">
        <v>27</v>
      </c>
      <c r="B350" s="25" t="str">
        <f>IFERROR(+'Resultater 2022'!AR62,"")</f>
        <v/>
      </c>
      <c r="C350" s="25" t="str">
        <f>IFERROR(+'Resultater 2022'!AS62,"")</f>
        <v/>
      </c>
      <c r="E350" s="24">
        <v>27</v>
      </c>
      <c r="F350" s="25" t="str">
        <f>IFERROR(+'Resultater 2022'!AR95,"")</f>
        <v/>
      </c>
      <c r="G350" s="25" t="str">
        <f>IFERROR(+'Resultater 2022'!AS95,"")</f>
        <v/>
      </c>
      <c r="I350" s="24">
        <v>27</v>
      </c>
      <c r="J350" s="25" t="str">
        <f>IFERROR(+'Resultater 2022'!AR128,"")</f>
        <v/>
      </c>
      <c r="K350" s="25" t="str">
        <f>IFERROR(+'Resultater 2022'!AS128,"")</f>
        <v/>
      </c>
      <c r="M350" s="24">
        <v>27</v>
      </c>
      <c r="N350" s="25" t="str">
        <f>IFERROR(+'Resultater 2022'!AR161,"")</f>
        <v/>
      </c>
      <c r="O350" s="25" t="str">
        <f>IFERROR(+'Resultater 2022'!AS161,"")</f>
        <v/>
      </c>
    </row>
    <row r="351" spans="1:15" x14ac:dyDescent="0.25">
      <c r="A351" s="24">
        <v>28</v>
      </c>
      <c r="B351" s="25" t="str">
        <f>IFERROR(+'Resultater 2022'!AR63,"")</f>
        <v/>
      </c>
      <c r="C351" s="25" t="str">
        <f>IFERROR(+'Resultater 2022'!AS63,"")</f>
        <v/>
      </c>
      <c r="E351" s="24">
        <v>28</v>
      </c>
      <c r="F351" s="25" t="str">
        <f>IFERROR(+'Resultater 2022'!AR96,"")</f>
        <v/>
      </c>
      <c r="G351" s="25" t="str">
        <f>IFERROR(+'Resultater 2022'!AS96,"")</f>
        <v/>
      </c>
      <c r="I351" s="24">
        <v>28</v>
      </c>
      <c r="J351" s="25" t="str">
        <f>IFERROR(+'Resultater 2022'!AR129,"")</f>
        <v/>
      </c>
      <c r="K351" s="25" t="str">
        <f>IFERROR(+'Resultater 2022'!AS129,"")</f>
        <v/>
      </c>
      <c r="M351" s="24">
        <v>28</v>
      </c>
      <c r="N351" s="25" t="str">
        <f>IFERROR(+'Resultater 2022'!AR162,"")</f>
        <v/>
      </c>
      <c r="O351" s="25" t="str">
        <f>IFERROR(+'Resultater 2022'!AS162,"")</f>
        <v/>
      </c>
    </row>
    <row r="352" spans="1:15" x14ac:dyDescent="0.25">
      <c r="A352" s="24">
        <v>29</v>
      </c>
      <c r="B352" s="25" t="str">
        <f>IFERROR(+'Resultater 2022'!AR64,"")</f>
        <v/>
      </c>
      <c r="C352" s="25" t="str">
        <f>IFERROR(+'Resultater 2022'!AS64,"")</f>
        <v/>
      </c>
      <c r="E352" s="24">
        <v>29</v>
      </c>
      <c r="F352" s="25" t="str">
        <f>IFERROR(+'Resultater 2022'!AR97,"")</f>
        <v/>
      </c>
      <c r="G352" s="25" t="str">
        <f>IFERROR(+'Resultater 2022'!AS97,"")</f>
        <v/>
      </c>
      <c r="I352" s="24">
        <v>29</v>
      </c>
      <c r="J352" s="25" t="str">
        <f>IFERROR(+'Resultater 2022'!AR130,"")</f>
        <v/>
      </c>
      <c r="K352" s="25" t="str">
        <f>IFERROR(+'Resultater 2022'!AS130,"")</f>
        <v/>
      </c>
      <c r="M352" s="24">
        <v>29</v>
      </c>
      <c r="N352" s="25" t="str">
        <f>IFERROR(+'Resultater 2022'!AR163,"")</f>
        <v/>
      </c>
      <c r="O352" s="25" t="str">
        <f>IFERROR(+'Resultater 2022'!AS163,"")</f>
        <v/>
      </c>
    </row>
    <row r="353" spans="1:15" x14ac:dyDescent="0.25">
      <c r="A353" s="6"/>
      <c r="B353" t="str">
        <f>+'Resultater 2022'!AR65</f>
        <v>Gennemsnit</v>
      </c>
      <c r="C353" s="18">
        <f>+'Resultater 2022'!AS65</f>
        <v>68694.003834772215</v>
      </c>
      <c r="E353" s="6"/>
      <c r="F353" t="str">
        <f>+'Resultater 2022'!AR98</f>
        <v>Gennemsnit</v>
      </c>
      <c r="G353" s="18">
        <f>+'Resultater 2022'!AS98</f>
        <v>68694.003834772215</v>
      </c>
      <c r="I353" s="6"/>
      <c r="J353" t="str">
        <f>+'Resultater 2022'!AR131</f>
        <v>Gennemsnit</v>
      </c>
      <c r="K353" s="46">
        <f>+'Resultater 2022'!AS131</f>
        <v>0.55675532062427469</v>
      </c>
      <c r="M353" s="6"/>
      <c r="N353" t="str">
        <f>+'Resultater 2022'!AR164</f>
        <v>Gennemsnit</v>
      </c>
      <c r="O353" s="18">
        <f>+'Resultater 2022'!AS164</f>
        <v>26.814376871940386</v>
      </c>
    </row>
    <row r="354" spans="1:15" x14ac:dyDescent="0.25">
      <c r="A354" s="12" t="str">
        <f>+'Resultater 2022'!AU34</f>
        <v xml:space="preserve">Arbejdsvederlag § 105 og befordringsudgifter § 105 stk. 2 til borgere i § 104 </v>
      </c>
      <c r="B354" s="6"/>
      <c r="C354" s="6"/>
      <c r="D354" s="6"/>
      <c r="E354" s="12"/>
      <c r="F354" s="6"/>
      <c r="G354" s="6"/>
      <c r="I354" s="12"/>
      <c r="J354" s="6"/>
      <c r="K354" s="6"/>
      <c r="M354" s="12"/>
      <c r="N354" s="6"/>
      <c r="O354" s="6"/>
    </row>
    <row r="355" spans="1:15" x14ac:dyDescent="0.25">
      <c r="A355" s="10" t="s">
        <v>46</v>
      </c>
      <c r="B355" s="5"/>
      <c r="C355" s="9"/>
      <c r="D355" s="6"/>
      <c r="E355" s="10" t="s">
        <v>48</v>
      </c>
      <c r="F355" s="5"/>
      <c r="G355" s="9"/>
      <c r="I355" s="10" t="s">
        <v>49</v>
      </c>
      <c r="J355" s="5"/>
      <c r="K355" s="9"/>
      <c r="M355" s="10" t="s">
        <v>50</v>
      </c>
      <c r="N355" s="5"/>
      <c r="O355" s="9"/>
    </row>
    <row r="356" spans="1:15" x14ac:dyDescent="0.25">
      <c r="A356" s="20">
        <f>+'Resultater 2022'!AU36</f>
        <v>1</v>
      </c>
      <c r="B356" s="21" t="str">
        <f>+'Resultater 2022'!AV36</f>
        <v>Bornholm</v>
      </c>
      <c r="C356" s="23">
        <f>+'Resultater 2022'!AW36</f>
        <v>2288.3295194508009</v>
      </c>
      <c r="D356" s="6"/>
      <c r="E356" s="33">
        <f>+'Resultater 2022'!AU69</f>
        <v>1</v>
      </c>
      <c r="F356" s="34" t="str">
        <f>+'Resultater 2022'!AV69</f>
        <v>Bornholm</v>
      </c>
      <c r="G356" s="36">
        <f>+'Resultater 2022'!AW69</f>
        <v>2288.3295194508009</v>
      </c>
      <c r="I356" s="33">
        <f>+'Resultater 2022'!AU102</f>
        <v>1</v>
      </c>
      <c r="J356" s="34" t="str">
        <f>+'Resultater 2022'!AV102</f>
        <v>København</v>
      </c>
      <c r="K356" s="35">
        <f>+'Resultater 2022'!AW102</f>
        <v>0.21353742719113714</v>
      </c>
      <c r="M356" s="33">
        <f>+'Resultater 2022'!AU135</f>
        <v>1</v>
      </c>
      <c r="N356" s="34" t="str">
        <f>+'Resultater 2022'!AV135</f>
        <v>Bornholm</v>
      </c>
      <c r="O356" s="36">
        <f>+'Resultater 2022'!AW135</f>
        <v>4.7571476142904716</v>
      </c>
    </row>
    <row r="357" spans="1:15" x14ac:dyDescent="0.25">
      <c r="A357" s="20">
        <f>+'Resultater 2022'!AU37</f>
        <v>2</v>
      </c>
      <c r="B357" s="21" t="str">
        <f>+'Resultater 2022'!AV37</f>
        <v>Halsnæs</v>
      </c>
      <c r="C357" s="23">
        <f>+'Resultater 2022'!AW37</f>
        <v>33519.553072625698</v>
      </c>
      <c r="D357" s="6"/>
      <c r="E357" s="33">
        <f>+'Resultater 2022'!AU70</f>
        <v>2</v>
      </c>
      <c r="F357" s="34" t="str">
        <f>+'Resultater 2022'!AV70</f>
        <v>Halsnæs</v>
      </c>
      <c r="G357" s="36">
        <f>+'Resultater 2022'!AW70</f>
        <v>33519.553072625698</v>
      </c>
      <c r="I357" s="33">
        <f>+'Resultater 2022'!AU103</f>
        <v>2</v>
      </c>
      <c r="J357" s="34" t="str">
        <f>+'Resultater 2022'!AV103</f>
        <v>Frederiksberg</v>
      </c>
      <c r="K357" s="35">
        <f>+'Resultater 2022'!AW103</f>
        <v>0.37644254527484666</v>
      </c>
      <c r="M357" s="33">
        <f>+'Resultater 2022'!AU136</f>
        <v>2</v>
      </c>
      <c r="N357" s="34" t="str">
        <f>+'Resultater 2022'!AV136</f>
        <v>København</v>
      </c>
      <c r="O357" s="36">
        <f>+'Resultater 2022'!AW136</f>
        <v>11.41685254289248</v>
      </c>
    </row>
    <row r="358" spans="1:15" x14ac:dyDescent="0.25">
      <c r="A358" s="20">
        <f>+'Resultater 2022'!AU38</f>
        <v>3</v>
      </c>
      <c r="B358" s="21" t="str">
        <f>+'Resultater 2022'!AV38</f>
        <v>Gentofte</v>
      </c>
      <c r="C358" s="23">
        <f>+'Resultater 2022'!AW38</f>
        <v>38461.538461538461</v>
      </c>
      <c r="E358" s="33">
        <f>+'Resultater 2022'!AU71</f>
        <v>3</v>
      </c>
      <c r="F358" s="34" t="str">
        <f>+'Resultater 2022'!AV71</f>
        <v>Gentofte</v>
      </c>
      <c r="G358" s="36">
        <f>+'Resultater 2022'!AW71</f>
        <v>38461.538461538461</v>
      </c>
      <c r="I358" s="33">
        <f>+'Resultater 2022'!AU104</f>
        <v>3</v>
      </c>
      <c r="J358" s="34" t="str">
        <f>+'Resultater 2022'!AV104</f>
        <v>Helsingør</v>
      </c>
      <c r="K358" s="35">
        <f>+'Resultater 2022'!AW104</f>
        <v>0.86500283607487238</v>
      </c>
      <c r="M358" s="33">
        <f>+'Resultater 2022'!AU137</f>
        <v>3</v>
      </c>
      <c r="N358" s="34" t="str">
        <f>+'Resultater 2022'!AV137</f>
        <v>Frederiksberg</v>
      </c>
      <c r="O358" s="36">
        <f>+'Resultater 2022'!AW137</f>
        <v>30.522368535798378</v>
      </c>
    </row>
    <row r="359" spans="1:15" x14ac:dyDescent="0.25">
      <c r="A359" s="20">
        <f>+'Resultater 2022'!AU39</f>
        <v>4</v>
      </c>
      <c r="B359" s="21" t="str">
        <f>+'Resultater 2022'!AV39</f>
        <v>København</v>
      </c>
      <c r="C359" s="23">
        <f>+'Resultater 2022'!AW39</f>
        <v>53465.346534653465</v>
      </c>
      <c r="E359" s="33">
        <f>+'Resultater 2022'!AU72</f>
        <v>4</v>
      </c>
      <c r="F359" s="34" t="str">
        <f>+'Resultater 2022'!AV72</f>
        <v>København</v>
      </c>
      <c r="G359" s="36">
        <f>+'Resultater 2022'!AW72</f>
        <v>53465.346534653465</v>
      </c>
      <c r="I359" s="33">
        <f>+'Resultater 2022'!AU105</f>
        <v>4</v>
      </c>
      <c r="J359" s="34" t="str">
        <f>+'Resultater 2022'!AV105</f>
        <v>Vallensbæk</v>
      </c>
      <c r="K359" s="35">
        <f>+'Resultater 2022'!AW105</f>
        <v>0.93623218558202437</v>
      </c>
      <c r="M359" s="33">
        <f>+'Resultater 2022'!AU138</f>
        <v>4</v>
      </c>
      <c r="N359" s="34" t="str">
        <f>+'Resultater 2022'!AV138</f>
        <v>Vallensbæk</v>
      </c>
      <c r="O359" s="36">
        <f>+'Resultater 2022'!AW138</f>
        <v>51.908873400603348</v>
      </c>
    </row>
    <row r="360" spans="1:15" x14ac:dyDescent="0.25">
      <c r="A360" s="20">
        <f>+'Resultater 2022'!AU40</f>
        <v>5</v>
      </c>
      <c r="B360" s="21" t="str">
        <f>+'Resultater 2022'!AV40</f>
        <v>Vallensbæk</v>
      </c>
      <c r="C360" s="23">
        <f>+'Resultater 2022'!AW40</f>
        <v>55444.444444444445</v>
      </c>
      <c r="E360" s="33">
        <f>+'Resultater 2022'!AU73</f>
        <v>5</v>
      </c>
      <c r="F360" s="34" t="str">
        <f>+'Resultater 2022'!AV73</f>
        <v>Vallensbæk</v>
      </c>
      <c r="G360" s="36">
        <f>+'Resultater 2022'!AW73</f>
        <v>55444.444444444445</v>
      </c>
      <c r="I360" s="33">
        <f>+'Resultater 2022'!AU106</f>
        <v>5</v>
      </c>
      <c r="J360" s="34" t="str">
        <f>+'Resultater 2022'!AV106</f>
        <v>Rudersdal</v>
      </c>
      <c r="K360" s="35">
        <f>+'Resultater 2022'!AW106</f>
        <v>0.98395791387932718</v>
      </c>
      <c r="M360" s="33">
        <f>+'Resultater 2022'!AU139</f>
        <v>5</v>
      </c>
      <c r="N360" s="34" t="str">
        <f>+'Resultater 2022'!AV139</f>
        <v>Gentofte</v>
      </c>
      <c r="O360" s="36">
        <f>+'Resultater 2022'!AW139</f>
        <v>56.903051426132727</v>
      </c>
    </row>
    <row r="361" spans="1:15" x14ac:dyDescent="0.25">
      <c r="A361" s="20">
        <f>+'Resultater 2022'!AU41</f>
        <v>6</v>
      </c>
      <c r="B361" s="21" t="str">
        <f>+'Resultater 2022'!AV41</f>
        <v>Hillerød</v>
      </c>
      <c r="C361" s="23">
        <f>+'Resultater 2022'!AW41</f>
        <v>62703.713598717608</v>
      </c>
      <c r="E361" s="33">
        <f>+'Resultater 2022'!AU74</f>
        <v>6</v>
      </c>
      <c r="F361" s="34" t="str">
        <f>+'Resultater 2022'!AV74</f>
        <v>Hillerød</v>
      </c>
      <c r="G361" s="36">
        <f>+'Resultater 2022'!AW74</f>
        <v>62703.713598717608</v>
      </c>
      <c r="I361" s="33">
        <f>+'Resultater 2022'!AU107</f>
        <v>6</v>
      </c>
      <c r="J361" s="34" t="str">
        <f>+'Resultater 2022'!AV107</f>
        <v>Hillerød</v>
      </c>
      <c r="K361" s="35">
        <f>+'Resultater 2022'!AW107</f>
        <v>1.1618450459399057</v>
      </c>
      <c r="M361" s="33">
        <f>+'Resultater 2022'!AU140</f>
        <v>6</v>
      </c>
      <c r="N361" s="34" t="str">
        <f>+'Resultater 2022'!AV140</f>
        <v>Halsnæs</v>
      </c>
      <c r="O361" s="36">
        <f>+'Resultater 2022'!AW140</f>
        <v>69.028992176714226</v>
      </c>
    </row>
    <row r="362" spans="1:15" x14ac:dyDescent="0.25">
      <c r="A362" s="20">
        <f>+'Resultater 2022'!AU42</f>
        <v>7</v>
      </c>
      <c r="B362" s="21" t="str">
        <f>+'Resultater 2022'!AV42</f>
        <v>Ballerup</v>
      </c>
      <c r="C362" s="23">
        <f>+'Resultater 2022'!AW42</f>
        <v>66767.123287671231</v>
      </c>
      <c r="E362" s="33">
        <f>+'Resultater 2022'!AU75</f>
        <v>7</v>
      </c>
      <c r="F362" s="34" t="str">
        <f>+'Resultater 2022'!AV75</f>
        <v>Ballerup</v>
      </c>
      <c r="G362" s="36">
        <f>+'Resultater 2022'!AW75</f>
        <v>66767.123287671231</v>
      </c>
      <c r="I362" s="33">
        <f>+'Resultater 2022'!AU108</f>
        <v>7</v>
      </c>
      <c r="J362" s="34" t="str">
        <f>+'Resultater 2022'!AV108</f>
        <v>Hørsholm</v>
      </c>
      <c r="K362" s="35">
        <f>+'Resultater 2022'!AW108</f>
        <v>1.2523779327837667</v>
      </c>
      <c r="M362" s="33">
        <f>+'Resultater 2022'!AU141</f>
        <v>7</v>
      </c>
      <c r="N362" s="34" t="str">
        <f>+'Resultater 2022'!AV141</f>
        <v>Hillerød</v>
      </c>
      <c r="O362" s="36">
        <f>+'Resultater 2022'!AW141</f>
        <v>72.851999006704744</v>
      </c>
    </row>
    <row r="363" spans="1:15" x14ac:dyDescent="0.25">
      <c r="A363" s="20">
        <f>+'Resultater 2022'!AU43</f>
        <v>8</v>
      </c>
      <c r="B363" s="21" t="str">
        <f>+'Resultater 2022'!AV43</f>
        <v>Lyngby-Taarbæk</v>
      </c>
      <c r="C363" s="23">
        <f>+'Resultater 2022'!AW43</f>
        <v>66787.00361010831</v>
      </c>
      <c r="E363" s="33">
        <f>+'Resultater 2022'!AU76</f>
        <v>8</v>
      </c>
      <c r="F363" s="34" t="str">
        <f>+'Resultater 2022'!AV76</f>
        <v>Lyngby-Taarbæk</v>
      </c>
      <c r="G363" s="36">
        <f>+'Resultater 2022'!AW76</f>
        <v>66787.00361010831</v>
      </c>
      <c r="I363" s="33">
        <f>+'Resultater 2022'!AU109</f>
        <v>8</v>
      </c>
      <c r="J363" s="34" t="str">
        <f>+'Resultater 2022'!AV109</f>
        <v>Gentofte</v>
      </c>
      <c r="K363" s="35">
        <f>+'Resultater 2022'!AW109</f>
        <v>1.4794793370794508</v>
      </c>
      <c r="M363" s="33">
        <f>+'Resultater 2022'!AU142</f>
        <v>8</v>
      </c>
      <c r="N363" s="34" t="str">
        <f>+'Resultater 2022'!AV142</f>
        <v>Rudersdal</v>
      </c>
      <c r="O363" s="36">
        <f>+'Resultater 2022'!AW142</f>
        <v>77.937260505293239</v>
      </c>
    </row>
    <row r="364" spans="1:15" x14ac:dyDescent="0.25">
      <c r="A364" s="20">
        <f>+'Resultater 2022'!AU44</f>
        <v>9</v>
      </c>
      <c r="B364" s="21" t="str">
        <f>+'Resultater 2022'!AV44</f>
        <v>Brøndby</v>
      </c>
      <c r="C364" s="23">
        <f>+'Resultater 2022'!AW44</f>
        <v>71678.321678321663</v>
      </c>
      <c r="E364" s="33">
        <f>+'Resultater 2022'!AU77</f>
        <v>9</v>
      </c>
      <c r="F364" s="34" t="str">
        <f>+'Resultater 2022'!AV77</f>
        <v>Brøndby</v>
      </c>
      <c r="G364" s="36">
        <f>+'Resultater 2022'!AW77</f>
        <v>71678.321678321663</v>
      </c>
      <c r="I364" s="33">
        <f>+'Resultater 2022'!AU110</f>
        <v>9</v>
      </c>
      <c r="J364" s="34" t="str">
        <f>+'Resultater 2022'!AV110</f>
        <v>Gribskov</v>
      </c>
      <c r="K364" s="35">
        <f>+'Resultater 2022'!AW110</f>
        <v>1.4988685273106448</v>
      </c>
      <c r="M364" s="33">
        <f>+'Resultater 2022'!AU143</f>
        <v>9</v>
      </c>
      <c r="N364" s="34" t="str">
        <f>+'Resultater 2022'!AV143</f>
        <v>Hørsholm</v>
      </c>
      <c r="O364" s="36">
        <f>+'Resultater 2022'!AW143</f>
        <v>103.1637603043754</v>
      </c>
    </row>
    <row r="365" spans="1:15" x14ac:dyDescent="0.25">
      <c r="A365" s="37">
        <f>+'Resultater 2022'!AU45</f>
        <v>10</v>
      </c>
      <c r="B365" s="38" t="str">
        <f>+'Resultater 2022'!AV45</f>
        <v>Høje-Taastrup</v>
      </c>
      <c r="C365" s="39">
        <f>+'Resultater 2022'!AW45</f>
        <v>74668.495656149971</v>
      </c>
      <c r="E365" s="37">
        <f>+'Resultater 2022'!AU78</f>
        <v>10</v>
      </c>
      <c r="F365" s="38" t="str">
        <f>+'Resultater 2022'!AV78</f>
        <v>Høje-Taastrup</v>
      </c>
      <c r="G365" s="41">
        <f>+'Resultater 2022'!AW78</f>
        <v>74668.495656149971</v>
      </c>
      <c r="I365" s="37">
        <f>+'Resultater 2022'!AU111</f>
        <v>10</v>
      </c>
      <c r="J365" s="38" t="str">
        <f>+'Resultater 2022'!AV111</f>
        <v>Egedal</v>
      </c>
      <c r="K365" s="40">
        <f>+'Resultater 2022'!AW111</f>
        <v>1.5832659193343348</v>
      </c>
      <c r="M365" s="37">
        <f>+'Resultater 2022'!AU144</f>
        <v>10</v>
      </c>
      <c r="N365" s="38" t="str">
        <f>+'Resultater 2022'!AV144</f>
        <v>Lyngby-Taarbæk</v>
      </c>
      <c r="O365" s="41">
        <f>+'Resultater 2022'!AW144</f>
        <v>105.93523635010165</v>
      </c>
    </row>
    <row r="366" spans="1:15" x14ac:dyDescent="0.25">
      <c r="A366">
        <f>+'Resultater 2022'!AU46</f>
        <v>11</v>
      </c>
      <c r="B366" s="6" t="str">
        <f>+'Resultater 2022'!AV46</f>
        <v>Frederikssund</v>
      </c>
      <c r="C366" s="17">
        <f>+'Resultater 2022'!AW46</f>
        <v>76374.745417515267</v>
      </c>
      <c r="E366">
        <f>+'Resultater 2022'!AU79</f>
        <v>11</v>
      </c>
      <c r="F366" s="6" t="str">
        <f>+'Resultater 2022'!AV79</f>
        <v>Frederikssund</v>
      </c>
      <c r="G366" s="8">
        <f>+'Resultater 2022'!AW79</f>
        <v>76374.745417515267</v>
      </c>
      <c r="I366">
        <f>+'Resultater 2022'!AU112</f>
        <v>11</v>
      </c>
      <c r="J366" s="6" t="str">
        <f>+'Resultater 2022'!AV112</f>
        <v>Lyngby-Taarbæk</v>
      </c>
      <c r="K366" s="7">
        <f>+'Resultater 2022'!AW112</f>
        <v>1.5861654307555759</v>
      </c>
      <c r="M366">
        <f>+'Resultater 2022'!AU145</f>
        <v>11</v>
      </c>
      <c r="N366" s="6" t="str">
        <f>+'Resultater 2022'!AV145</f>
        <v>Helsingør</v>
      </c>
      <c r="O366" s="8">
        <f>+'Resultater 2022'!AW145</f>
        <v>110.6069200226886</v>
      </c>
    </row>
    <row r="367" spans="1:15" x14ac:dyDescent="0.25">
      <c r="A367">
        <f>+'Resultater 2022'!AU47</f>
        <v>12</v>
      </c>
      <c r="B367" s="6" t="str">
        <f>+'Resultater 2022'!AV47</f>
        <v>Rudersdal</v>
      </c>
      <c r="C367" s="17">
        <f>+'Resultater 2022'!AW47</f>
        <v>79207.920792079211</v>
      </c>
      <c r="E367">
        <f>+'Resultater 2022'!AU80</f>
        <v>12</v>
      </c>
      <c r="F367" s="6" t="str">
        <f>+'Resultater 2022'!AV80</f>
        <v>Rudersdal</v>
      </c>
      <c r="G367" s="8">
        <f>+'Resultater 2022'!AW80</f>
        <v>79207.920792079211</v>
      </c>
      <c r="I367">
        <f>+'Resultater 2022'!AU113</f>
        <v>12</v>
      </c>
      <c r="J367" s="6" t="str">
        <f>+'Resultater 2022'!AV113</f>
        <v>Rødovre</v>
      </c>
      <c r="K367" s="7">
        <f>+'Resultater 2022'!AW113</f>
        <v>1.8328588698670203</v>
      </c>
      <c r="M367">
        <f>+'Resultater 2022'!AU146</f>
        <v>12</v>
      </c>
      <c r="N367" s="6" t="str">
        <f>+'Resultater 2022'!AV146</f>
        <v>Gribskov</v>
      </c>
      <c r="O367" s="8">
        <f>+'Resultater 2022'!AW146</f>
        <v>122.46527931845409</v>
      </c>
    </row>
    <row r="368" spans="1:15" x14ac:dyDescent="0.25">
      <c r="A368">
        <f>+'Resultater 2022'!AU48</f>
        <v>13</v>
      </c>
      <c r="B368" s="6" t="str">
        <f>+'Resultater 2022'!AV48</f>
        <v>Egedal</v>
      </c>
      <c r="C368" s="17">
        <f>+'Resultater 2022'!AW48</f>
        <v>79270.072992700734</v>
      </c>
      <c r="E368">
        <f>+'Resultater 2022'!AU81</f>
        <v>13</v>
      </c>
      <c r="F368" s="6" t="str">
        <f>+'Resultater 2022'!AV81</f>
        <v>Egedal</v>
      </c>
      <c r="G368" s="8">
        <f>+'Resultater 2022'!AW81</f>
        <v>79270.072992700734</v>
      </c>
      <c r="I368">
        <f>+'Resultater 2022'!AU114</f>
        <v>13</v>
      </c>
      <c r="J368" s="6" t="str">
        <f>+'Resultater 2022'!AV114</f>
        <v>Frederikssund</v>
      </c>
      <c r="K368" s="7">
        <f>+'Resultater 2022'!AW114</f>
        <v>1.8885341743913227</v>
      </c>
      <c r="M368">
        <f>+'Resultater 2022'!AU147</f>
        <v>13</v>
      </c>
      <c r="N368" s="6" t="str">
        <f>+'Resultater 2022'!AV147</f>
        <v>Egedal</v>
      </c>
      <c r="O368" s="8">
        <f>+'Resultater 2022'!AW147</f>
        <v>125.50560499248816</v>
      </c>
    </row>
    <row r="369" spans="1:15" x14ac:dyDescent="0.25">
      <c r="A369">
        <f>+'Resultater 2022'!AU49</f>
        <v>14</v>
      </c>
      <c r="B369" s="6" t="str">
        <f>+'Resultater 2022'!AV49</f>
        <v>Fredensborg</v>
      </c>
      <c r="C369" s="17">
        <f>+'Resultater 2022'!AW49</f>
        <v>80849.947487206999</v>
      </c>
      <c r="E369">
        <f>+'Resultater 2022'!AU82</f>
        <v>14</v>
      </c>
      <c r="F369" s="6" t="str">
        <f>+'Resultater 2022'!AV82</f>
        <v>Fredensborg</v>
      </c>
      <c r="G369" s="8">
        <f>+'Resultater 2022'!AW82</f>
        <v>80849.947487206999</v>
      </c>
      <c r="I369">
        <f>+'Resultater 2022'!AU115</f>
        <v>14</v>
      </c>
      <c r="J369" s="6" t="str">
        <f>+'Resultater 2022'!AV115</f>
        <v>Gladsaxe</v>
      </c>
      <c r="K369" s="7">
        <f>+'Resultater 2022'!AW115</f>
        <v>1.9586096231446304</v>
      </c>
      <c r="M369">
        <f>+'Resultater 2022'!AU148</f>
        <v>14</v>
      </c>
      <c r="N369" s="6" t="str">
        <f>+'Resultater 2022'!AV148</f>
        <v>Frederikssund</v>
      </c>
      <c r="O369" s="8">
        <f>+'Resultater 2022'!AW148</f>
        <v>144.23631678141467</v>
      </c>
    </row>
    <row r="370" spans="1:15" x14ac:dyDescent="0.25">
      <c r="A370">
        <f>+'Resultater 2022'!AU50</f>
        <v>15</v>
      </c>
      <c r="B370" s="6" t="str">
        <f>+'Resultater 2022'!AV50</f>
        <v>Frederiksberg</v>
      </c>
      <c r="C370" s="17">
        <f>+'Resultater 2022'!AW50</f>
        <v>81081.08108108108</v>
      </c>
      <c r="E370">
        <f>+'Resultater 2022'!AU83</f>
        <v>15</v>
      </c>
      <c r="F370" s="6" t="str">
        <f>+'Resultater 2022'!AV83</f>
        <v>Frederiksberg</v>
      </c>
      <c r="G370" s="8">
        <f>+'Resultater 2022'!AW83</f>
        <v>81081.08108108108</v>
      </c>
      <c r="I370">
        <f>+'Resultater 2022'!AU116</f>
        <v>15</v>
      </c>
      <c r="J370" s="6" t="str">
        <f>+'Resultater 2022'!AV116</f>
        <v>Fredensborg</v>
      </c>
      <c r="K370" s="7">
        <f>+'Resultater 2022'!AW116</f>
        <v>1.9636243966652041</v>
      </c>
      <c r="M370">
        <f>+'Resultater 2022'!AU149</f>
        <v>15</v>
      </c>
      <c r="N370" s="6" t="str">
        <f>+'Resultater 2022'!AV149</f>
        <v>Fredensborg</v>
      </c>
      <c r="O370" s="8">
        <f>+'Resultater 2022'!AW149</f>
        <v>158.75892935498027</v>
      </c>
    </row>
    <row r="371" spans="1:15" x14ac:dyDescent="0.25">
      <c r="A371">
        <f>+'Resultater 2022'!AU51</f>
        <v>16</v>
      </c>
      <c r="B371" s="6" t="str">
        <f>+'Resultater 2022'!AV51</f>
        <v>Gribskov</v>
      </c>
      <c r="C371" s="17">
        <f>+'Resultater 2022'!AW51</f>
        <v>81705.150976909412</v>
      </c>
      <c r="E371">
        <f>+'Resultater 2022'!AU84</f>
        <v>16</v>
      </c>
      <c r="F371" s="6" t="str">
        <f>+'Resultater 2022'!AV84</f>
        <v>Gribskov</v>
      </c>
      <c r="G371" s="8">
        <f>+'Resultater 2022'!AW84</f>
        <v>81705.150976909412</v>
      </c>
      <c r="I371">
        <f>+'Resultater 2022'!AU117</f>
        <v>16</v>
      </c>
      <c r="J371" s="6" t="str">
        <f>+'Resultater 2022'!AV117</f>
        <v>Halsnæs</v>
      </c>
      <c r="K371" s="7">
        <f>+'Resultater 2022'!AW117</f>
        <v>2.0593649332719743</v>
      </c>
      <c r="M371">
        <f>+'Resultater 2022'!AU150</f>
        <v>16</v>
      </c>
      <c r="N371" s="6" t="str">
        <f>+'Resultater 2022'!AV150</f>
        <v>Ballerup</v>
      </c>
      <c r="O371" s="8">
        <f>+'Resultater 2022'!AW150</f>
        <v>166.85495190168086</v>
      </c>
    </row>
    <row r="372" spans="1:15" x14ac:dyDescent="0.25">
      <c r="A372">
        <f>+'Resultater 2022'!AU52</f>
        <v>17</v>
      </c>
      <c r="B372" s="6" t="str">
        <f>+'Resultater 2022'!AV52</f>
        <v>Hørsholm</v>
      </c>
      <c r="C372" s="17">
        <f>+'Resultater 2022'!AW52</f>
        <v>82374.303797468354</v>
      </c>
      <c r="E372">
        <f>+'Resultater 2022'!AU85</f>
        <v>17</v>
      </c>
      <c r="F372" s="6" t="str">
        <f>+'Resultater 2022'!AV85</f>
        <v>Hørsholm</v>
      </c>
      <c r="G372" s="8">
        <f>+'Resultater 2022'!AW85</f>
        <v>82374.303797468354</v>
      </c>
      <c r="I372">
        <f>+'Resultater 2022'!AU118</f>
        <v>17</v>
      </c>
      <c r="J372" s="6" t="str">
        <f>+'Resultater 2022'!AV118</f>
        <v>Bornholm</v>
      </c>
      <c r="K372" s="7">
        <f>+'Resultater 2022'!AW118</f>
        <v>2.078873507444936</v>
      </c>
      <c r="M372">
        <f>+'Resultater 2022'!AU151</f>
        <v>17</v>
      </c>
      <c r="N372" s="6" t="str">
        <f>+'Resultater 2022'!AV151</f>
        <v>Gladsaxe</v>
      </c>
      <c r="O372" s="8">
        <f>+'Resultater 2022'!AW151</f>
        <v>172.26325601151569</v>
      </c>
    </row>
    <row r="373" spans="1:15" x14ac:dyDescent="0.25">
      <c r="A373">
        <f>+'Resultater 2022'!AU53</f>
        <v>18</v>
      </c>
      <c r="B373" s="6" t="str">
        <f>+'Resultater 2022'!AV53</f>
        <v>Hvidovre</v>
      </c>
      <c r="C373" s="17">
        <f>+'Resultater 2022'!AW53</f>
        <v>84569.732937685447</v>
      </c>
      <c r="E373">
        <f>+'Resultater 2022'!AU86</f>
        <v>18</v>
      </c>
      <c r="F373" s="6" t="str">
        <f>+'Resultater 2022'!AV86</f>
        <v>Hvidovre</v>
      </c>
      <c r="G373" s="8">
        <f>+'Resultater 2022'!AW86</f>
        <v>84569.732937685447</v>
      </c>
      <c r="I373">
        <f>+'Resultater 2022'!AU119</f>
        <v>18</v>
      </c>
      <c r="J373" s="6" t="str">
        <f>+'Resultater 2022'!AV119</f>
        <v>Hvidovre</v>
      </c>
      <c r="K373" s="7">
        <f>+'Resultater 2022'!AW119</f>
        <v>2.100539159161031</v>
      </c>
      <c r="M373">
        <f>+'Resultater 2022'!AU152</f>
        <v>18</v>
      </c>
      <c r="N373" s="6" t="str">
        <f>+'Resultater 2022'!AV152</f>
        <v>Hvidovre</v>
      </c>
      <c r="O373" s="8">
        <f>+'Resultater 2022'!AW152</f>
        <v>177.64203571539875</v>
      </c>
    </row>
    <row r="374" spans="1:15" x14ac:dyDescent="0.25">
      <c r="A374">
        <f>+'Resultater 2022'!AU54</f>
        <v>19</v>
      </c>
      <c r="B374" s="6" t="str">
        <f>+'Resultater 2022'!AV54</f>
        <v>Ishøj</v>
      </c>
      <c r="C374" s="17">
        <f>+'Resultater 2022'!AW54</f>
        <v>84745.762711864416</v>
      </c>
      <c r="E374">
        <f>+'Resultater 2022'!AU87</f>
        <v>19</v>
      </c>
      <c r="F374" s="6" t="str">
        <f>+'Resultater 2022'!AV87</f>
        <v>Ishøj</v>
      </c>
      <c r="G374" s="8">
        <f>+'Resultater 2022'!AW87</f>
        <v>84745.762711864416</v>
      </c>
      <c r="I374">
        <f>+'Resultater 2022'!AU120</f>
        <v>19</v>
      </c>
      <c r="J374" s="6" t="str">
        <f>+'Resultater 2022'!AV120</f>
        <v>Ballerup</v>
      </c>
      <c r="K374" s="7">
        <f>+'Resultater 2022'!AW120</f>
        <v>2.4990585738249291</v>
      </c>
      <c r="M374">
        <f>+'Resultater 2022'!AU153</f>
        <v>19</v>
      </c>
      <c r="N374" s="6" t="str">
        <f>+'Resultater 2022'!AV153</f>
        <v>Brøndby</v>
      </c>
      <c r="O374" s="8">
        <f>+'Resultater 2022'!AW153</f>
        <v>185.3526220614828</v>
      </c>
    </row>
    <row r="375" spans="1:15" x14ac:dyDescent="0.25">
      <c r="A375" s="24">
        <f>+'Resultater 2022'!AU55</f>
        <v>20</v>
      </c>
      <c r="B375" s="25" t="str">
        <f>+'Resultater 2022'!AV55</f>
        <v>Gladsaxe</v>
      </c>
      <c r="C375" s="26">
        <f>+'Resultater 2022'!AW55</f>
        <v>87951.80722891567</v>
      </c>
      <c r="E375" s="24">
        <f>+'Resultater 2022'!AU88</f>
        <v>20</v>
      </c>
      <c r="F375" s="25" t="str">
        <f>+'Resultater 2022'!AV88</f>
        <v>Gladsaxe</v>
      </c>
      <c r="G375" s="28">
        <f>+'Resultater 2022'!AW88</f>
        <v>87951.80722891567</v>
      </c>
      <c r="H375" s="32"/>
      <c r="I375" s="24">
        <f>+'Resultater 2022'!AU121</f>
        <v>20</v>
      </c>
      <c r="J375" s="25" t="str">
        <f>+'Resultater 2022'!AV121</f>
        <v>Brøndby</v>
      </c>
      <c r="K375" s="27">
        <f>+'Resultater 2022'!AW121</f>
        <v>2.5858951175406872</v>
      </c>
      <c r="L375" s="32"/>
      <c r="M375" s="24">
        <f>+'Resultater 2022'!AU154</f>
        <v>20</v>
      </c>
      <c r="N375" s="25" t="str">
        <f>+'Resultater 2022'!AV154</f>
        <v>Høje-Taastrup</v>
      </c>
      <c r="O375" s="28">
        <f>+'Resultater 2022'!AW154</f>
        <v>193.9948323483116</v>
      </c>
    </row>
    <row r="376" spans="1:15" x14ac:dyDescent="0.25">
      <c r="A376" s="24">
        <f>+'Resultater 2022'!AU56</f>
        <v>21</v>
      </c>
      <c r="B376" s="25" t="str">
        <f>+'Resultater 2022'!AV56</f>
        <v>Helsingør</v>
      </c>
      <c r="C376" s="26">
        <f>+'Resultater 2022'!AW56</f>
        <v>127868.85245901639</v>
      </c>
      <c r="E376" s="24">
        <f>+'Resultater 2022'!AU89</f>
        <v>21</v>
      </c>
      <c r="F376" s="25" t="str">
        <f>+'Resultater 2022'!AV89</f>
        <v>Helsingør</v>
      </c>
      <c r="G376" s="28">
        <f>+'Resultater 2022'!AW89</f>
        <v>127868.85245901639</v>
      </c>
      <c r="I376" s="24">
        <f>+'Resultater 2022'!AU122</f>
        <v>21</v>
      </c>
      <c r="J376" s="25" t="str">
        <f>+'Resultater 2022'!AV122</f>
        <v>Høje-Taastrup</v>
      </c>
      <c r="K376" s="27">
        <f>+'Resultater 2022'!AW122</f>
        <v>2.5980814350628139</v>
      </c>
      <c r="M376" s="24">
        <f>+'Resultater 2022'!AU155</f>
        <v>21</v>
      </c>
      <c r="N376" s="25" t="str">
        <f>+'Resultater 2022'!AV155</f>
        <v>Ishøj</v>
      </c>
      <c r="O376" s="28">
        <f>+'Resultater 2022'!AW155</f>
        <v>240.53329668064052</v>
      </c>
    </row>
    <row r="377" spans="1:15" x14ac:dyDescent="0.25">
      <c r="A377" s="24">
        <f>+'Resultater 2022'!AU57</f>
        <v>22</v>
      </c>
      <c r="B377" s="25" t="str">
        <f>+'Resultater 2022'!AV57</f>
        <v>Rødovre</v>
      </c>
      <c r="C377" s="26">
        <f>+'Resultater 2022'!AW57</f>
        <v>280851.06382978725</v>
      </c>
      <c r="E377" s="24">
        <f>+'Resultater 2022'!AU90</f>
        <v>22</v>
      </c>
      <c r="F377" s="25" t="str">
        <f>+'Resultater 2022'!AV90</f>
        <v>Rødovre</v>
      </c>
      <c r="G377" s="28">
        <f>+'Resultater 2022'!AW90</f>
        <v>280851.06382978725</v>
      </c>
      <c r="I377" s="24">
        <f>+'Resultater 2022'!AU123</f>
        <v>22</v>
      </c>
      <c r="J377" s="25" t="str">
        <f>+'Resultater 2022'!AV123</f>
        <v>Ishøj</v>
      </c>
      <c r="K377" s="27">
        <f>+'Resultater 2022'!AW123</f>
        <v>2.8382929008315578</v>
      </c>
      <c r="M377" s="24">
        <f>+'Resultater 2022'!AU156</f>
        <v>22</v>
      </c>
      <c r="N377" s="25" t="str">
        <f>+'Resultater 2022'!AV156</f>
        <v>Rødovre</v>
      </c>
      <c r="O377" s="28">
        <f>+'Resultater 2022'!AW156</f>
        <v>514.76036345201419</v>
      </c>
    </row>
    <row r="378" spans="1:15" x14ac:dyDescent="0.25">
      <c r="A378" s="24">
        <f>+'Resultater 2022'!AU58</f>
        <v>23</v>
      </c>
      <c r="B378" s="25" t="str">
        <f>IFERROR(+'Resultater 2022'!AV58,"")</f>
        <v/>
      </c>
      <c r="C378" s="25" t="str">
        <f>IFERROR(+'Resultater 2022'!AW58,"")</f>
        <v/>
      </c>
      <c r="E378" s="24">
        <f>+'Resultater 2022'!AU91</f>
        <v>23</v>
      </c>
      <c r="F378" s="25" t="str">
        <f>IFERROR(+'Resultater 2022'!AV91,"")</f>
        <v/>
      </c>
      <c r="G378" s="25" t="str">
        <f>IFERROR(+'Resultater 2022'!AW91,"")</f>
        <v/>
      </c>
      <c r="I378" s="24">
        <f>+'Resultater 2022'!AU124</f>
        <v>23</v>
      </c>
      <c r="J378" s="25" t="str">
        <f>IFERROR(+'Resultater 2022'!AV124,"")</f>
        <v/>
      </c>
      <c r="K378" s="25" t="str">
        <f>IFERROR(+'Resultater 2022'!AW124,"")</f>
        <v/>
      </c>
      <c r="M378" s="24">
        <f>+'Resultater 2022'!AU157</f>
        <v>23</v>
      </c>
      <c r="N378" s="25" t="str">
        <f>IFERROR(+'Resultater 2022'!AV157,"")</f>
        <v/>
      </c>
      <c r="O378" s="25" t="str">
        <f>IFERROR(+'Resultater 2022'!AW157,"")</f>
        <v/>
      </c>
    </row>
    <row r="379" spans="1:15" x14ac:dyDescent="0.25">
      <c r="A379" s="24">
        <f>+'Resultater 2022'!AU59</f>
        <v>24</v>
      </c>
      <c r="B379" s="25" t="str">
        <f>IFERROR(+'Resultater 2022'!AV59,"")</f>
        <v/>
      </c>
      <c r="C379" s="25" t="str">
        <f>IFERROR(+'Resultater 2022'!AW59,"")</f>
        <v/>
      </c>
      <c r="E379" s="24">
        <f>+'Resultater 2022'!AU92</f>
        <v>24</v>
      </c>
      <c r="F379" s="25" t="str">
        <f>IFERROR(+'Resultater 2022'!AV92,"")</f>
        <v/>
      </c>
      <c r="G379" s="25" t="str">
        <f>IFERROR(+'Resultater 2022'!AW92,"")</f>
        <v/>
      </c>
      <c r="I379" s="24">
        <f>+'Resultater 2022'!AU125</f>
        <v>24</v>
      </c>
      <c r="J379" s="25" t="str">
        <f>IFERROR(+'Resultater 2022'!AV125,"")</f>
        <v/>
      </c>
      <c r="K379" s="25" t="str">
        <f>IFERROR(+'Resultater 2022'!AW125,"")</f>
        <v/>
      </c>
      <c r="M379" s="24">
        <f>+'Resultater 2022'!AU158</f>
        <v>24</v>
      </c>
      <c r="N379" s="25" t="str">
        <f>IFERROR(+'Resultater 2022'!AV158,"")</f>
        <v/>
      </c>
      <c r="O379" s="25" t="str">
        <f>IFERROR(+'Resultater 2022'!AW158,"")</f>
        <v/>
      </c>
    </row>
    <row r="380" spans="1:15" x14ac:dyDescent="0.25">
      <c r="A380" s="24">
        <f>+'Resultater 2022'!AU60</f>
        <v>25</v>
      </c>
      <c r="B380" s="25" t="str">
        <f>IFERROR(+'Resultater 2022'!AV60,"")</f>
        <v/>
      </c>
      <c r="C380" s="25" t="str">
        <f>IFERROR(+'Resultater 2022'!AW60,"")</f>
        <v/>
      </c>
      <c r="E380" s="24">
        <f>+'Resultater 2022'!AU93</f>
        <v>25</v>
      </c>
      <c r="F380" s="25" t="str">
        <f>IFERROR(+'Resultater 2022'!AV93,"")</f>
        <v/>
      </c>
      <c r="G380" s="25" t="str">
        <f>IFERROR(+'Resultater 2022'!AW93,"")</f>
        <v/>
      </c>
      <c r="I380" s="24">
        <f>+'Resultater 2022'!AU126</f>
        <v>25</v>
      </c>
      <c r="J380" s="25" t="str">
        <f>IFERROR(+'Resultater 2022'!AV126,"")</f>
        <v/>
      </c>
      <c r="K380" s="25" t="str">
        <f>IFERROR(+'Resultater 2022'!AW126,"")</f>
        <v/>
      </c>
      <c r="M380" s="24">
        <f>+'Resultater 2022'!AU159</f>
        <v>25</v>
      </c>
      <c r="N380" s="25" t="str">
        <f>IFERROR(+'Resultater 2022'!AV159,"")</f>
        <v/>
      </c>
      <c r="O380" s="25" t="str">
        <f>IFERROR(+'Resultater 2022'!AW159,"")</f>
        <v/>
      </c>
    </row>
    <row r="381" spans="1:15" x14ac:dyDescent="0.25">
      <c r="A381" s="24">
        <f>+'Resultater 2022'!AU61</f>
        <v>26</v>
      </c>
      <c r="B381" s="25" t="str">
        <f>IFERROR(+'Resultater 2022'!AV61,"")</f>
        <v/>
      </c>
      <c r="C381" s="25" t="str">
        <f>IFERROR(+'Resultater 2022'!AW61,"")</f>
        <v/>
      </c>
      <c r="E381" s="24">
        <f>+'Resultater 2022'!AU94</f>
        <v>26</v>
      </c>
      <c r="F381" s="25" t="str">
        <f>IFERROR(+'Resultater 2022'!AV94,"")</f>
        <v/>
      </c>
      <c r="G381" s="25" t="str">
        <f>IFERROR(+'Resultater 2022'!AW94,"")</f>
        <v/>
      </c>
      <c r="I381" s="24">
        <f>+'Resultater 2022'!AU127</f>
        <v>26</v>
      </c>
      <c r="J381" s="25" t="str">
        <f>IFERROR(+'Resultater 2022'!AV127,"")</f>
        <v/>
      </c>
      <c r="K381" s="25" t="str">
        <f>IFERROR(+'Resultater 2022'!AW127,"")</f>
        <v/>
      </c>
      <c r="M381" s="24">
        <f>+'Resultater 2022'!AU160</f>
        <v>26</v>
      </c>
      <c r="N381" s="25" t="str">
        <f>IFERROR(+'Resultater 2022'!AV160,"")</f>
        <v/>
      </c>
      <c r="O381" s="25" t="str">
        <f>IFERROR(+'Resultater 2022'!AW160,"")</f>
        <v/>
      </c>
    </row>
    <row r="382" spans="1:15" x14ac:dyDescent="0.25">
      <c r="A382" s="24">
        <v>27</v>
      </c>
      <c r="B382" s="25" t="str">
        <f>IFERROR(+'Resultater 2022'!AV62,"")</f>
        <v/>
      </c>
      <c r="C382" s="25" t="str">
        <f>IFERROR(+'Resultater 2022'!AW62,"")</f>
        <v/>
      </c>
      <c r="E382" s="24">
        <v>27</v>
      </c>
      <c r="F382" s="25" t="str">
        <f>IFERROR(+'Resultater 2022'!AV95,"")</f>
        <v/>
      </c>
      <c r="G382" s="25" t="str">
        <f>IFERROR(+'Resultater 2022'!AW95,"")</f>
        <v/>
      </c>
      <c r="I382" s="24">
        <v>27</v>
      </c>
      <c r="J382" s="25" t="str">
        <f>IFERROR(+'Resultater 2022'!AV128,"")</f>
        <v/>
      </c>
      <c r="K382" s="25" t="str">
        <f>IFERROR(+'Resultater 2022'!AW128,"")</f>
        <v/>
      </c>
      <c r="M382" s="24">
        <v>27</v>
      </c>
      <c r="N382" s="25" t="str">
        <f>IFERROR(+'Resultater 2022'!AV161,"")</f>
        <v/>
      </c>
      <c r="O382" s="25" t="str">
        <f>IFERROR(+'Resultater 2022'!AW161,"")</f>
        <v/>
      </c>
    </row>
    <row r="383" spans="1:15" x14ac:dyDescent="0.25">
      <c r="A383" s="24">
        <v>28</v>
      </c>
      <c r="B383" s="25" t="str">
        <f>IFERROR(+'Resultater 2022'!AV63,"")</f>
        <v/>
      </c>
      <c r="C383" s="25" t="str">
        <f>IFERROR(+'Resultater 2022'!AW63,"")</f>
        <v/>
      </c>
      <c r="E383" s="24">
        <v>28</v>
      </c>
      <c r="F383" s="25" t="str">
        <f>IFERROR(+'Resultater 2022'!AV96,"")</f>
        <v/>
      </c>
      <c r="G383" s="25" t="str">
        <f>IFERROR(+'Resultater 2022'!AW96,"")</f>
        <v/>
      </c>
      <c r="I383" s="24">
        <v>28</v>
      </c>
      <c r="J383" s="25" t="str">
        <f>IFERROR(+'Resultater 2022'!AV129,"")</f>
        <v/>
      </c>
      <c r="K383" s="25" t="str">
        <f>IFERROR(+'Resultater 2022'!AW129,"")</f>
        <v/>
      </c>
      <c r="M383" s="24">
        <v>28</v>
      </c>
      <c r="N383" s="25" t="str">
        <f>IFERROR(+'Resultater 2022'!AV162,"")</f>
        <v/>
      </c>
      <c r="O383" s="25" t="str">
        <f>IFERROR(+'Resultater 2022'!AW162,"")</f>
        <v/>
      </c>
    </row>
    <row r="384" spans="1:15" x14ac:dyDescent="0.25">
      <c r="A384" s="24">
        <v>29</v>
      </c>
      <c r="B384" s="25" t="str">
        <f>IFERROR(+'Resultater 2022'!AV64,"")</f>
        <v/>
      </c>
      <c r="C384" s="25" t="str">
        <f>IFERROR(+'Resultater 2022'!AW64,"")</f>
        <v/>
      </c>
      <c r="E384" s="24">
        <v>29</v>
      </c>
      <c r="F384" s="25" t="str">
        <f>IFERROR(+'Resultater 2022'!AV97,"")</f>
        <v/>
      </c>
      <c r="G384" s="25" t="str">
        <f>IFERROR(+'Resultater 2022'!AW97,"")</f>
        <v/>
      </c>
      <c r="I384" s="24">
        <v>29</v>
      </c>
      <c r="J384" s="25" t="str">
        <f>IFERROR(+'Resultater 2022'!AV130,"")</f>
        <v/>
      </c>
      <c r="K384" s="25" t="str">
        <f>IFERROR(+'Resultater 2022'!AW130,"")</f>
        <v/>
      </c>
      <c r="M384" s="24">
        <v>29</v>
      </c>
      <c r="N384" s="25" t="str">
        <f>IFERROR(+'Resultater 2022'!AV163,"")</f>
        <v/>
      </c>
      <c r="O384" s="25" t="str">
        <f>IFERROR(+'Resultater 2022'!AW163,"")</f>
        <v/>
      </c>
    </row>
    <row r="385" spans="1:15" x14ac:dyDescent="0.25">
      <c r="A385" s="6"/>
      <c r="B385" t="str">
        <f>+'Resultater 2022'!AV65</f>
        <v>Gennemsnit</v>
      </c>
      <c r="C385" s="18">
        <f>+'Resultater 2022'!AW65</f>
        <v>79665.195980723263</v>
      </c>
      <c r="E385" s="6"/>
      <c r="F385" t="str">
        <f>+'Resultater 2022'!AV98</f>
        <v>Gennemsnit</v>
      </c>
      <c r="G385" s="18">
        <f>+'Resultater 2022'!AW98</f>
        <v>79665.195980723263</v>
      </c>
      <c r="I385" s="6"/>
      <c r="J385" t="str">
        <f>+'Resultater 2022'!AV131</f>
        <v>Gennemsnit</v>
      </c>
      <c r="K385" s="46">
        <f>+'Resultater 2022'!AW131</f>
        <v>1.6518594451096362</v>
      </c>
      <c r="M385" s="6"/>
      <c r="N385" t="str">
        <f>+'Resultater 2022'!AV164</f>
        <v>Gennemsnit</v>
      </c>
      <c r="O385" s="18">
        <f>+'Resultater 2022'!AW164</f>
        <v>131.69999775018076</v>
      </c>
    </row>
    <row r="386" spans="1:15" x14ac:dyDescent="0.25">
      <c r="A386" s="12" t="str">
        <f>+'Resultater 2022'!AY34</f>
        <v>Botilbud personer med særlige sociale problemer §§ 109-110 SEL</v>
      </c>
      <c r="B386" s="6"/>
      <c r="C386" s="6"/>
      <c r="D386" s="6"/>
      <c r="E386" s="12"/>
      <c r="F386" s="6"/>
      <c r="G386" s="6"/>
      <c r="I386" s="12"/>
      <c r="J386" s="6"/>
      <c r="K386" s="6"/>
      <c r="M386" s="12"/>
      <c r="N386" s="6"/>
      <c r="O386" s="6"/>
    </row>
    <row r="387" spans="1:15" x14ac:dyDescent="0.25">
      <c r="A387" s="10" t="s">
        <v>46</v>
      </c>
      <c r="B387" s="5"/>
      <c r="C387" s="9"/>
      <c r="D387" s="6"/>
      <c r="E387" s="10" t="s">
        <v>48</v>
      </c>
      <c r="F387" s="5"/>
      <c r="G387" s="9"/>
      <c r="I387" s="10" t="s">
        <v>49</v>
      </c>
      <c r="J387" s="5"/>
      <c r="K387" s="9"/>
      <c r="M387" s="10" t="s">
        <v>50</v>
      </c>
      <c r="N387" s="5"/>
      <c r="O387" s="9"/>
    </row>
    <row r="388" spans="1:15" x14ac:dyDescent="0.25">
      <c r="A388" s="20">
        <f>+'Resultater 2022'!AY36</f>
        <v>1</v>
      </c>
      <c r="B388" s="21" t="str">
        <f>+'Resultater 2022'!AZ36</f>
        <v>Hørsholm</v>
      </c>
      <c r="C388" s="23">
        <f>+'Resultater 2022'!BB36</f>
        <v>216561.66666666666</v>
      </c>
      <c r="D388" s="6"/>
      <c r="E388" s="20">
        <f>+'Resultater 2022'!AY69</f>
        <v>1</v>
      </c>
      <c r="F388" s="21" t="str">
        <f>+'Resultater 2022'!AZ69</f>
        <v>Hørsholm</v>
      </c>
      <c r="G388" s="23">
        <f>+'Resultater 2022'!BB69</f>
        <v>108280.83333333333</v>
      </c>
      <c r="I388" s="33">
        <f>+'Resultater 2022'!AY102</f>
        <v>1</v>
      </c>
      <c r="J388" s="34" t="str">
        <f>+'Resultater 2022'!AZ102</f>
        <v>Allerød</v>
      </c>
      <c r="K388" s="35">
        <f>+'Resultater 2022'!BB102</f>
        <v>0.21132713440405748</v>
      </c>
      <c r="M388" s="33">
        <f>+'Resultater 2022'!AY135</f>
        <v>1</v>
      </c>
      <c r="N388" s="34" t="str">
        <f>+'Resultater 2022'!AZ135</f>
        <v>Allerød</v>
      </c>
      <c r="O388" s="36">
        <f>+'Resultater 2022'!BB135</f>
        <v>56.353902507748664</v>
      </c>
    </row>
    <row r="389" spans="1:15" x14ac:dyDescent="0.25">
      <c r="A389" s="20">
        <f>+'Resultater 2022'!AY37</f>
        <v>2</v>
      </c>
      <c r="B389" s="21" t="str">
        <f>+'Resultater 2022'!AZ37</f>
        <v>Vallensbæk</v>
      </c>
      <c r="C389" s="23">
        <f>+'Resultater 2022'!BB37</f>
        <v>409500</v>
      </c>
      <c r="D389" s="6"/>
      <c r="E389" s="20">
        <f>+'Resultater 2022'!AY70</f>
        <v>2</v>
      </c>
      <c r="F389" s="21" t="str">
        <f>+'Resultater 2022'!AZ70</f>
        <v>Vallensbæk</v>
      </c>
      <c r="G389" s="23">
        <f>+'Resultater 2022'!BB70</f>
        <v>202857.14285714287</v>
      </c>
      <c r="I389" s="33">
        <f>+'Resultater 2022'!AY103</f>
        <v>2</v>
      </c>
      <c r="J389" s="34" t="str">
        <f>+'Resultater 2022'!AZ103</f>
        <v>Egedal</v>
      </c>
      <c r="K389" s="35">
        <f>+'Resultater 2022'!BB103</f>
        <v>0.32743942370661427</v>
      </c>
      <c r="M389" s="33">
        <f>+'Resultater 2022'!AY136</f>
        <v>2</v>
      </c>
      <c r="N389" s="34" t="str">
        <f>+'Resultater 2022'!AZ136</f>
        <v>Hørsholm</v>
      </c>
      <c r="O389" s="36">
        <f>+'Resultater 2022'!BB136</f>
        <v>61.796290424857325</v>
      </c>
    </row>
    <row r="390" spans="1:15" x14ac:dyDescent="0.25">
      <c r="A390" s="20">
        <f>+'Resultater 2022'!AY38</f>
        <v>3</v>
      </c>
      <c r="B390" s="21" t="str">
        <f>+'Resultater 2022'!AZ38</f>
        <v>Ishøj</v>
      </c>
      <c r="C390" s="23">
        <f>+'Resultater 2022'!BB38</f>
        <v>464601.76991150441</v>
      </c>
      <c r="E390" s="20">
        <f>+'Resultater 2022'!AY71</f>
        <v>3</v>
      </c>
      <c r="F390" s="21" t="str">
        <f>+'Resultater 2022'!AZ71</f>
        <v>København</v>
      </c>
      <c r="G390" s="23">
        <f>+'Resultater 2022'!BB71</f>
        <v>231931.91921757907</v>
      </c>
      <c r="I390" s="33">
        <f>+'Resultater 2022'!AY104</f>
        <v>3</v>
      </c>
      <c r="J390" s="34" t="str">
        <f>+'Resultater 2022'!AZ104</f>
        <v>Rudersdal</v>
      </c>
      <c r="K390" s="35">
        <f>+'Resultater 2022'!BB104</f>
        <v>0.33123335714749624</v>
      </c>
      <c r="M390" s="33">
        <f>+'Resultater 2022'!AY137</f>
        <v>3</v>
      </c>
      <c r="N390" s="34" t="str">
        <f>+'Resultater 2022'!AZ137</f>
        <v>Rudersdal</v>
      </c>
      <c r="O390" s="36">
        <f>+'Resultater 2022'!BB137</f>
        <v>115.28219783074626</v>
      </c>
    </row>
    <row r="391" spans="1:15" x14ac:dyDescent="0.25">
      <c r="A391" s="20">
        <f>+'Resultater 2022'!AY39</f>
        <v>4</v>
      </c>
      <c r="B391" s="21" t="str">
        <f>+'Resultater 2022'!AZ39</f>
        <v>Lyngby-Taarbæk</v>
      </c>
      <c r="C391" s="23">
        <f>+'Resultater 2022'!BB39</f>
        <v>499999.99999999994</v>
      </c>
      <c r="E391" s="20">
        <f>+'Resultater 2022'!AY72</f>
        <v>4</v>
      </c>
      <c r="F391" s="21" t="str">
        <f>+'Resultater 2022'!AZ72</f>
        <v>Ishøj</v>
      </c>
      <c r="G391" s="23">
        <f>+'Resultater 2022'!BB72</f>
        <v>232300.8849557522</v>
      </c>
      <c r="I391" s="33">
        <f>+'Resultater 2022'!AY105</f>
        <v>4</v>
      </c>
      <c r="J391" s="34" t="str">
        <f>+'Resultater 2022'!AZ105</f>
        <v>Tårnby</v>
      </c>
      <c r="K391" s="35">
        <f>+'Resultater 2022'!BB105</f>
        <v>0.3579240405647246</v>
      </c>
      <c r="M391" s="33">
        <f>+'Resultater 2022'!AY138</f>
        <v>4</v>
      </c>
      <c r="N391" s="34" t="str">
        <f>+'Resultater 2022'!AZ138</f>
        <v>Tårnby</v>
      </c>
      <c r="O391" s="36">
        <f>+'Resultater 2022'!BB138</f>
        <v>119.30801352157486</v>
      </c>
    </row>
    <row r="392" spans="1:15" x14ac:dyDescent="0.25">
      <c r="A392" s="20">
        <f>+'Resultater 2022'!AY40</f>
        <v>5</v>
      </c>
      <c r="B392" s="21" t="str">
        <f>+'Resultater 2022'!AZ40</f>
        <v>København</v>
      </c>
      <c r="C392" s="23">
        <f>+'Resultater 2022'!BB40</f>
        <v>501079.63927346631</v>
      </c>
      <c r="E392" s="20">
        <f>+'Resultater 2022'!AY73</f>
        <v>5</v>
      </c>
      <c r="F392" s="21" t="str">
        <f>+'Resultater 2022'!AZ73</f>
        <v>Gentofte</v>
      </c>
      <c r="G392" s="23">
        <f>+'Resultater 2022'!BB73</f>
        <v>253456.22119815668</v>
      </c>
      <c r="I392" s="33">
        <f>+'Resultater 2022'!AY106</f>
        <v>5</v>
      </c>
      <c r="J392" s="34" t="str">
        <f>+'Resultater 2022'!AZ106</f>
        <v>Gentofte</v>
      </c>
      <c r="K392" s="35">
        <f>+'Resultater 2022'!BB106</f>
        <v>0.51449842331128337</v>
      </c>
      <c r="M392" s="33">
        <f>+'Resultater 2022'!AY139</f>
        <v>5</v>
      </c>
      <c r="N392" s="34" t="str">
        <f>+'Resultater 2022'!AZ139</f>
        <v>Gentofte</v>
      </c>
      <c r="O392" s="36">
        <f>+'Resultater 2022'!BB139</f>
        <v>130.40282618488749</v>
      </c>
    </row>
    <row r="393" spans="1:15" x14ac:dyDescent="0.25">
      <c r="A393" s="20">
        <f>+'Resultater 2022'!AY41</f>
        <v>6</v>
      </c>
      <c r="B393" s="21" t="str">
        <f>+'Resultater 2022'!AZ41</f>
        <v>Halsnæs</v>
      </c>
      <c r="C393" s="23">
        <f>+'Resultater 2022'!BB41</f>
        <v>504464.28571428574</v>
      </c>
      <c r="E393" s="20">
        <f>+'Resultater 2022'!AY74</f>
        <v>6</v>
      </c>
      <c r="F393" s="21" t="str">
        <f>+'Resultater 2022'!AZ74</f>
        <v>Halsnæs</v>
      </c>
      <c r="G393" s="23">
        <f>+'Resultater 2022'!BB74</f>
        <v>254464.28571428577</v>
      </c>
      <c r="I393" s="33">
        <f>+'Resultater 2022'!AY107</f>
        <v>6</v>
      </c>
      <c r="J393" s="34" t="str">
        <f>+'Resultater 2022'!AZ107</f>
        <v>Lyngby-Taarbæk</v>
      </c>
      <c r="K393" s="35">
        <f>+'Resultater 2022'!BB107</f>
        <v>0.53253929624645691</v>
      </c>
      <c r="M393" s="33">
        <f>+'Resultater 2022'!AY140</f>
        <v>6</v>
      </c>
      <c r="N393" s="34" t="str">
        <f>+'Resultater 2022'!AZ140</f>
        <v>Egedal</v>
      </c>
      <c r="O393" s="36">
        <f>+'Resultater 2022'!BB140</f>
        <v>148.42636465195113</v>
      </c>
    </row>
    <row r="394" spans="1:15" x14ac:dyDescent="0.25">
      <c r="A394" s="20">
        <f>+'Resultater 2022'!AY42</f>
        <v>7</v>
      </c>
      <c r="B394" s="21" t="str">
        <f>+'Resultater 2022'!AZ42</f>
        <v>Gentofte</v>
      </c>
      <c r="C394" s="23">
        <f>+'Resultater 2022'!BB42</f>
        <v>506912.44239631336</v>
      </c>
      <c r="E394" s="20">
        <f>+'Resultater 2022'!AY75</f>
        <v>7</v>
      </c>
      <c r="F394" s="21" t="str">
        <f>+'Resultater 2022'!AZ75</f>
        <v>Rødovre</v>
      </c>
      <c r="G394" s="23">
        <f>+'Resultater 2022'!BB75</f>
        <v>265700.48309178749</v>
      </c>
      <c r="I394" s="33">
        <f>+'Resultater 2022'!AY108</f>
        <v>7</v>
      </c>
      <c r="J394" s="34" t="str">
        <f>+'Resultater 2022'!AZ108</f>
        <v>Furesø</v>
      </c>
      <c r="K394" s="35">
        <f>+'Resultater 2022'!BB108</f>
        <v>0.55226650172307146</v>
      </c>
      <c r="M394" s="33">
        <f>+'Resultater 2022'!AY141</f>
        <v>7</v>
      </c>
      <c r="N394" s="34" t="str">
        <f>+'Resultater 2022'!AZ141</f>
        <v>Lyngby-Taarbæk</v>
      </c>
      <c r="O394" s="36">
        <f>+'Resultater 2022'!BB141</f>
        <v>151.74506828528075</v>
      </c>
    </row>
    <row r="395" spans="1:15" x14ac:dyDescent="0.25">
      <c r="A395" s="20">
        <f>+'Resultater 2022'!AY43</f>
        <v>8</v>
      </c>
      <c r="B395" s="21" t="str">
        <f>+'Resultater 2022'!AZ43</f>
        <v>Frederiksberg</v>
      </c>
      <c r="C395" s="23">
        <f>+'Resultater 2022'!BB43</f>
        <v>513812.15469613264</v>
      </c>
      <c r="E395" s="20">
        <f>+'Resultater 2022'!AY76</f>
        <v>8</v>
      </c>
      <c r="F395" s="21" t="str">
        <f>+'Resultater 2022'!AZ76</f>
        <v>Herlev</v>
      </c>
      <c r="G395" s="23">
        <f>+'Resultater 2022'!BB76</f>
        <v>266272.18934911245</v>
      </c>
      <c r="I395" s="33">
        <f>+'Resultater 2022'!AY109</f>
        <v>8</v>
      </c>
      <c r="J395" s="34" t="str">
        <f>+'Resultater 2022'!AZ109</f>
        <v>Hørsholm</v>
      </c>
      <c r="K395" s="35">
        <f>+'Resultater 2022'!BB109</f>
        <v>0.57070386810399498</v>
      </c>
      <c r="M395" s="33">
        <f>+'Resultater 2022'!AY142</f>
        <v>8</v>
      </c>
      <c r="N395" s="34" t="str">
        <f>+'Resultater 2022'!AZ142</f>
        <v>Furesø</v>
      </c>
      <c r="O395" s="36">
        <f>+'Resultater 2022'!BB142</f>
        <v>163.47088451002915</v>
      </c>
    </row>
    <row r="396" spans="1:15" x14ac:dyDescent="0.25">
      <c r="A396" s="20">
        <f>+'Resultater 2022'!AY44</f>
        <v>9</v>
      </c>
      <c r="B396" s="21" t="str">
        <f>+'Resultater 2022'!AZ44</f>
        <v>Dragør</v>
      </c>
      <c r="C396" s="23">
        <f>+'Resultater 2022'!BB44</f>
        <v>516190.26178010466</v>
      </c>
      <c r="E396" s="20">
        <f>+'Resultater 2022'!AY77</f>
        <v>9</v>
      </c>
      <c r="F396" s="21" t="str">
        <f>+'Resultater 2022'!AZ77</f>
        <v>Allerød</v>
      </c>
      <c r="G396" s="23">
        <f>+'Resultater 2022'!BB77</f>
        <v>266666.66666666669</v>
      </c>
      <c r="I396" s="33">
        <f>+'Resultater 2022'!AY110</f>
        <v>9</v>
      </c>
      <c r="J396" s="34" t="str">
        <f>+'Resultater 2022'!AZ110</f>
        <v>Bornholm</v>
      </c>
      <c r="K396" s="35">
        <f>+'Resultater 2022'!BB110</f>
        <v>0.59464345178630895</v>
      </c>
      <c r="M396" s="33">
        <f>+'Resultater 2022'!AY143</f>
        <v>9</v>
      </c>
      <c r="N396" s="34" t="str">
        <f>+'Resultater 2022'!AZ143</f>
        <v>Ballerup</v>
      </c>
      <c r="O396" s="36">
        <f>+'Resultater 2022'!BB143</f>
        <v>181.06192872548013</v>
      </c>
    </row>
    <row r="397" spans="1:15" x14ac:dyDescent="0.25">
      <c r="A397" s="37">
        <f>+'Resultater 2022'!AY45</f>
        <v>10</v>
      </c>
      <c r="B397" s="38" t="str">
        <f>+'Resultater 2022'!AZ45</f>
        <v>Allerød</v>
      </c>
      <c r="C397" s="39">
        <f>+'Resultater 2022'!BB45</f>
        <v>533333.33333333337</v>
      </c>
      <c r="E397" s="37">
        <f>+'Resultater 2022'!AY78</f>
        <v>10</v>
      </c>
      <c r="F397" s="38" t="str">
        <f>+'Resultater 2022'!AZ78</f>
        <v>Frederiksberg</v>
      </c>
      <c r="G397" s="39">
        <f>+'Resultater 2022'!BB78</f>
        <v>272559.85267034988</v>
      </c>
      <c r="I397" s="37">
        <f>+'Resultater 2022'!AY111</f>
        <v>10</v>
      </c>
      <c r="J397" s="38" t="str">
        <f>+'Resultater 2022'!AZ111</f>
        <v>Ballerup</v>
      </c>
      <c r="K397" s="40">
        <f>+'Resultater 2022'!BB111</f>
        <v>0.60764780390948614</v>
      </c>
      <c r="M397" s="37">
        <f>+'Resultater 2022'!AY144</f>
        <v>10</v>
      </c>
      <c r="N397" s="38" t="str">
        <f>+'Resultater 2022'!AZ144</f>
        <v>Bornholm</v>
      </c>
      <c r="O397" s="41">
        <f>+'Resultater 2022'!BB144</f>
        <v>185.5287569573284</v>
      </c>
    </row>
    <row r="398" spans="1:15" x14ac:dyDescent="0.25">
      <c r="A398">
        <f>+'Resultater 2022'!AY46</f>
        <v>11</v>
      </c>
      <c r="B398" s="6" t="str">
        <f>+'Resultater 2022'!AZ46</f>
        <v>Herlev</v>
      </c>
      <c r="C398" s="17">
        <f>+'Resultater 2022'!BB46</f>
        <v>538461.5384615385</v>
      </c>
      <c r="E398">
        <f>+'Resultater 2022'!AY79</f>
        <v>11</v>
      </c>
      <c r="F398" s="6" t="str">
        <f>+'Resultater 2022'!AZ79</f>
        <v>Hvidovre</v>
      </c>
      <c r="G398" s="17">
        <f>+'Resultater 2022'!BB79</f>
        <v>278061.22448979592</v>
      </c>
      <c r="I398">
        <f>+'Resultater 2022'!AY112</f>
        <v>11</v>
      </c>
      <c r="J398" s="6" t="str">
        <f>+'Resultater 2022'!AZ112</f>
        <v>Frederikssund</v>
      </c>
      <c r="K398" s="7">
        <f>+'Resultater 2022'!BB112</f>
        <v>0.61540828493403588</v>
      </c>
      <c r="M398">
        <f>+'Resultater 2022'!AY145</f>
        <v>11</v>
      </c>
      <c r="N398" s="6" t="str">
        <f>+'Resultater 2022'!AZ145</f>
        <v>Frederikssund</v>
      </c>
      <c r="O398" s="8">
        <f>+'Resultater 2022'!BB145</f>
        <v>203.08473402823188</v>
      </c>
    </row>
    <row r="399" spans="1:15" x14ac:dyDescent="0.25">
      <c r="A399">
        <f>+'Resultater 2022'!AY47</f>
        <v>12</v>
      </c>
      <c r="B399" s="6" t="str">
        <f>+'Resultater 2022'!AZ47</f>
        <v>Bornholm</v>
      </c>
      <c r="C399" s="17">
        <f>+'Resultater 2022'!BB47</f>
        <v>544000</v>
      </c>
      <c r="E399">
        <f>+'Resultater 2022'!AY80</f>
        <v>12</v>
      </c>
      <c r="F399" s="6" t="str">
        <f>+'Resultater 2022'!AZ80</f>
        <v>Gladsaxe</v>
      </c>
      <c r="G399" s="17">
        <f>+'Resultater 2022'!BB80</f>
        <v>278325.12315270928</v>
      </c>
      <c r="I399">
        <f>+'Resultater 2022'!AY113</f>
        <v>12</v>
      </c>
      <c r="J399" s="6" t="str">
        <f>+'Resultater 2022'!AZ113</f>
        <v>Hillerød</v>
      </c>
      <c r="K399" s="7">
        <f>+'Resultater 2022'!BB113</f>
        <v>0.64967717904147004</v>
      </c>
      <c r="M399">
        <f>+'Resultater 2022'!AY146</f>
        <v>12</v>
      </c>
      <c r="N399" s="6" t="str">
        <f>+'Resultater 2022'!AZ146</f>
        <v>Hillerød</v>
      </c>
      <c r="O399" s="8">
        <f>+'Resultater 2022'!BB146</f>
        <v>209.11969207847037</v>
      </c>
    </row>
    <row r="400" spans="1:15" x14ac:dyDescent="0.25">
      <c r="A400">
        <f>+'Resultater 2022'!AY48</f>
        <v>13</v>
      </c>
      <c r="B400" s="6" t="str">
        <f>+'Resultater 2022'!AZ48</f>
        <v>Hvidovre</v>
      </c>
      <c r="C400" s="17">
        <f>+'Resultater 2022'!BB48</f>
        <v>556122.44897959183</v>
      </c>
      <c r="E400">
        <f>+'Resultater 2022'!AY81</f>
        <v>13</v>
      </c>
      <c r="F400" s="6" t="str">
        <f>+'Resultater 2022'!AZ81</f>
        <v>Lyngby-Taarbæk</v>
      </c>
      <c r="G400" s="17">
        <f>+'Resultater 2022'!BB81</f>
        <v>284946.2365591398</v>
      </c>
      <c r="I400">
        <f>+'Resultater 2022'!AY114</f>
        <v>13</v>
      </c>
      <c r="J400" s="6" t="str">
        <f>+'Resultater 2022'!AZ114</f>
        <v>Brøndby</v>
      </c>
      <c r="K400" s="7">
        <f>+'Resultater 2022'!BB114</f>
        <v>0.67811934900542492</v>
      </c>
      <c r="M400">
        <f>+'Resultater 2022'!AY147</f>
        <v>13</v>
      </c>
      <c r="N400" s="6" t="str">
        <f>+'Resultater 2022'!AZ147</f>
        <v>Rødovre</v>
      </c>
      <c r="O400" s="8">
        <f>+'Resultater 2022'!BB147</f>
        <v>214.48348477167261</v>
      </c>
    </row>
    <row r="401" spans="1:15" x14ac:dyDescent="0.25">
      <c r="A401">
        <f>+'Resultater 2022'!AY49</f>
        <v>14</v>
      </c>
      <c r="B401" s="6" t="str">
        <f>+'Resultater 2022'!AZ49</f>
        <v>Rødovre</v>
      </c>
      <c r="C401" s="17">
        <f>+'Resultater 2022'!BB49</f>
        <v>570048.30917874398</v>
      </c>
      <c r="E401">
        <f>+'Resultater 2022'!AY82</f>
        <v>14</v>
      </c>
      <c r="F401" s="6" t="str">
        <f>+'Resultater 2022'!AZ82</f>
        <v>Gribskov</v>
      </c>
      <c r="G401" s="17">
        <f>+'Resultater 2022'!BB82</f>
        <v>294277.92915531335</v>
      </c>
      <c r="I401">
        <f>+'Resultater 2022'!AY115</f>
        <v>14</v>
      </c>
      <c r="J401" s="6" t="str">
        <f>+'Resultater 2022'!AZ115</f>
        <v>Helsingør</v>
      </c>
      <c r="K401" s="7">
        <f>+'Resultater 2022'!BB115</f>
        <v>0.74588769143505385</v>
      </c>
      <c r="M401">
        <f>+'Resultater 2022'!AY148</f>
        <v>14</v>
      </c>
      <c r="N401" s="6" t="str">
        <f>+'Resultater 2022'!AZ148</f>
        <v>Frederiksberg</v>
      </c>
      <c r="O401" s="8">
        <f>+'Resultater 2022'!BB148</f>
        <v>215.11002587134092</v>
      </c>
    </row>
    <row r="402" spans="1:15" x14ac:dyDescent="0.25">
      <c r="A402">
        <f>+'Resultater 2022'!AY50</f>
        <v>15</v>
      </c>
      <c r="B402" s="6" t="str">
        <f>+'Resultater 2022'!AZ50</f>
        <v>Gladsaxe</v>
      </c>
      <c r="C402" s="17">
        <f>+'Resultater 2022'!BB50</f>
        <v>576354.67980295559</v>
      </c>
      <c r="E402">
        <f>+'Resultater 2022'!AY83</f>
        <v>15</v>
      </c>
      <c r="F402" s="6" t="str">
        <f>+'Resultater 2022'!AZ83</f>
        <v>Fredensborg</v>
      </c>
      <c r="G402" s="17">
        <f>+'Resultater 2022'!BB83</f>
        <v>295953.91727493919</v>
      </c>
      <c r="I402">
        <f>+'Resultater 2022'!AY116</f>
        <v>15</v>
      </c>
      <c r="J402" s="6" t="str">
        <f>+'Resultater 2022'!AZ116</f>
        <v>Frederiksberg</v>
      </c>
      <c r="K402" s="7">
        <f>+'Resultater 2022'!BB116</f>
        <v>0.78922124356850087</v>
      </c>
      <c r="M402">
        <f>+'Resultater 2022'!AY149</f>
        <v>15</v>
      </c>
      <c r="N402" s="6" t="str">
        <f>+'Resultater 2022'!AZ149</f>
        <v>Helsingør</v>
      </c>
      <c r="O402" s="8">
        <f>+'Resultater 2022'!BB149</f>
        <v>235.39421440726036</v>
      </c>
    </row>
    <row r="403" spans="1:15" x14ac:dyDescent="0.25">
      <c r="A403">
        <f>+'Resultater 2022'!AY51</f>
        <v>16</v>
      </c>
      <c r="B403" s="6" t="str">
        <f>+'Resultater 2022'!AZ51</f>
        <v>Furesø</v>
      </c>
      <c r="C403" s="17">
        <f>+'Resultater 2022'!BB51</f>
        <v>584000</v>
      </c>
      <c r="E403">
        <f>+'Resultater 2022'!AY84</f>
        <v>16</v>
      </c>
      <c r="F403" s="6" t="str">
        <f>+'Resultater 2022'!AZ84</f>
        <v>Furesø</v>
      </c>
      <c r="G403" s="17">
        <f>+'Resultater 2022'!BB84</f>
        <v>295999.99999999994</v>
      </c>
      <c r="I403">
        <f>+'Resultater 2022'!AY117</f>
        <v>16</v>
      </c>
      <c r="J403" s="6" t="str">
        <f>+'Resultater 2022'!AZ117</f>
        <v>Rødovre</v>
      </c>
      <c r="K403" s="7">
        <f>+'Resultater 2022'!BB117</f>
        <v>0.80723784268611321</v>
      </c>
      <c r="M403">
        <f>+'Resultater 2022'!AY150</f>
        <v>16</v>
      </c>
      <c r="N403" s="6" t="str">
        <f>+'Resultater 2022'!AZ150</f>
        <v>Brøndby</v>
      </c>
      <c r="O403" s="8">
        <f>+'Resultater 2022'!BB150</f>
        <v>239.60216998191677</v>
      </c>
    </row>
    <row r="404" spans="1:15" x14ac:dyDescent="0.25">
      <c r="A404">
        <f>+'Resultater 2022'!AY52</f>
        <v>17</v>
      </c>
      <c r="B404" s="6" t="str">
        <f>+'Resultater 2022'!AZ52</f>
        <v>Fredensborg</v>
      </c>
      <c r="C404" s="17">
        <f>+'Resultater 2022'!BB52</f>
        <v>591907.88321167883</v>
      </c>
      <c r="E404">
        <f>+'Resultater 2022'!AY85</f>
        <v>17</v>
      </c>
      <c r="F404" s="6" t="str">
        <f>+'Resultater 2022'!AZ85</f>
        <v>Dragør</v>
      </c>
      <c r="G404" s="17">
        <f>+'Resultater 2022'!BB85</f>
        <v>296294.97382198955</v>
      </c>
      <c r="I404">
        <f>+'Resultater 2022'!AY118</f>
        <v>17</v>
      </c>
      <c r="J404" s="6" t="str">
        <f>+'Resultater 2022'!AZ118</f>
        <v>Gribskov</v>
      </c>
      <c r="K404" s="7">
        <f>+'Resultater 2022'!BB118</f>
        <v>0.81421662155566399</v>
      </c>
      <c r="M404">
        <f>+'Resultater 2022'!AY151</f>
        <v>17</v>
      </c>
      <c r="N404" s="6" t="str">
        <f>+'Resultater 2022'!AZ151</f>
        <v>Gribskov</v>
      </c>
      <c r="O404" s="8">
        <f>+'Resultater 2022'!BB151</f>
        <v>239.60598127523627</v>
      </c>
    </row>
    <row r="405" spans="1:15" x14ac:dyDescent="0.25">
      <c r="A405">
        <f>+'Resultater 2022'!AY53</f>
        <v>18</v>
      </c>
      <c r="B405" s="6" t="str">
        <f>+'Resultater 2022'!AZ53</f>
        <v>Gribskov</v>
      </c>
      <c r="C405" s="17">
        <f>+'Resultater 2022'!BB53</f>
        <v>594005.44959128066</v>
      </c>
      <c r="E405">
        <f>+'Resultater 2022'!AY86</f>
        <v>18</v>
      </c>
      <c r="F405" s="6" t="str">
        <f>+'Resultater 2022'!AZ86</f>
        <v>Ballerup</v>
      </c>
      <c r="G405" s="17">
        <f>+'Resultater 2022'!BB86</f>
        <v>297971.8309859155</v>
      </c>
      <c r="I405">
        <f>+'Resultater 2022'!AY119</f>
        <v>18</v>
      </c>
      <c r="J405" s="6" t="str">
        <f>+'Resultater 2022'!AZ119</f>
        <v>Fredensborg</v>
      </c>
      <c r="K405" s="7">
        <f>+'Resultater 2022'!BB119</f>
        <v>0.90171127687582275</v>
      </c>
      <c r="M405">
        <f>+'Resultater 2022'!AY152</f>
        <v>18</v>
      </c>
      <c r="N405" s="6" t="str">
        <f>+'Resultater 2022'!AZ152</f>
        <v>Herlev</v>
      </c>
      <c r="O405" s="8">
        <f>+'Resultater 2022'!BB152</f>
        <v>264.56581809630194</v>
      </c>
    </row>
    <row r="406" spans="1:15" x14ac:dyDescent="0.25">
      <c r="A406">
        <f>+'Resultater 2022'!AY54</f>
        <v>19</v>
      </c>
      <c r="B406" s="6" t="str">
        <f>+'Resultater 2022'!AZ54</f>
        <v>Ballerup</v>
      </c>
      <c r="C406" s="17">
        <f>+'Resultater 2022'!BB54</f>
        <v>595943.661971831</v>
      </c>
      <c r="E406">
        <f>+'Resultater 2022'!AY87</f>
        <v>19</v>
      </c>
      <c r="F406" s="6" t="str">
        <f>+'Resultater 2022'!AZ87</f>
        <v>Albertslund</v>
      </c>
      <c r="G406" s="17">
        <f>+'Resultater 2022'!BB87</f>
        <v>299197.53086419747</v>
      </c>
      <c r="I406">
        <f>+'Resultater 2022'!AY120</f>
        <v>19</v>
      </c>
      <c r="J406" s="6" t="str">
        <f>+'Resultater 2022'!AZ120</f>
        <v>Glostrup</v>
      </c>
      <c r="K406" s="7">
        <f>+'Resultater 2022'!BB120</f>
        <v>0.92730629829720301</v>
      </c>
      <c r="M406">
        <f>+'Resultater 2022'!AY153</f>
        <v>19</v>
      </c>
      <c r="N406" s="6" t="str">
        <f>+'Resultater 2022'!AZ153</f>
        <v>Gladsaxe</v>
      </c>
      <c r="O406" s="8">
        <f>+'Resultater 2022'!BB153</f>
        <v>266.65408122330507</v>
      </c>
    </row>
    <row r="407" spans="1:15" x14ac:dyDescent="0.25">
      <c r="A407" s="24">
        <f>+'Resultater 2022'!AY55</f>
        <v>20</v>
      </c>
      <c r="B407" s="25" t="str">
        <f>+'Resultater 2022'!AZ55</f>
        <v>Albertslund</v>
      </c>
      <c r="C407" s="26">
        <f>+'Resultater 2022'!BB55</f>
        <v>607839.50617283955</v>
      </c>
      <c r="E407" s="24">
        <f>+'Resultater 2022'!AY88</f>
        <v>20</v>
      </c>
      <c r="F407" s="25" t="str">
        <f>+'Resultater 2022'!AZ88</f>
        <v>Høje-Taastrup</v>
      </c>
      <c r="G407" s="26">
        <f>+'Resultater 2022'!BB88</f>
        <v>309839.35742971889</v>
      </c>
      <c r="H407" s="32"/>
      <c r="I407" s="24">
        <f>+'Resultater 2022'!AY121</f>
        <v>20</v>
      </c>
      <c r="J407" s="25" t="str">
        <f>+'Resultater 2022'!AZ121</f>
        <v>Gladsaxe</v>
      </c>
      <c r="K407" s="27">
        <f>+'Resultater 2022'!BB121</f>
        <v>0.95806687589966255</v>
      </c>
      <c r="L407" s="32"/>
      <c r="M407" s="24">
        <f>+'Resultater 2022'!AY154</f>
        <v>20</v>
      </c>
      <c r="N407" s="25" t="str">
        <f>+'Resultater 2022'!AZ154</f>
        <v>Fredensborg</v>
      </c>
      <c r="O407" s="28">
        <f>+'Resultater 2022'!BB154</f>
        <v>266.86498464238707</v>
      </c>
    </row>
    <row r="408" spans="1:15" x14ac:dyDescent="0.25">
      <c r="A408" s="24">
        <f>+'Resultater 2022'!AY56</f>
        <v>21</v>
      </c>
      <c r="B408" s="25" t="str">
        <f>+'Resultater 2022'!AZ56</f>
        <v>Helsingør</v>
      </c>
      <c r="C408" s="26">
        <f>+'Resultater 2022'!BB56</f>
        <v>627376.42585551331</v>
      </c>
      <c r="E408" s="24">
        <f>+'Resultater 2022'!AY89</f>
        <v>21</v>
      </c>
      <c r="F408" s="25" t="str">
        <f>+'Resultater 2022'!AZ89</f>
        <v>Bornholm</v>
      </c>
      <c r="G408" s="26">
        <f>+'Resultater 2022'!BB89</f>
        <v>312000</v>
      </c>
      <c r="I408" s="24">
        <f>+'Resultater 2022'!AY122</f>
        <v>21</v>
      </c>
      <c r="J408" s="25" t="str">
        <f>+'Resultater 2022'!AZ122</f>
        <v>Herlev</v>
      </c>
      <c r="K408" s="27">
        <f>+'Resultater 2022'!BB122</f>
        <v>0.99359162796166733</v>
      </c>
      <c r="M408" s="24">
        <f>+'Resultater 2022'!AY155</f>
        <v>21</v>
      </c>
      <c r="N408" s="25" t="str">
        <f>+'Resultater 2022'!AZ155</f>
        <v>Vallensbæk</v>
      </c>
      <c r="O408" s="28">
        <f>+'Resultater 2022'!BB155</f>
        <v>295.43326745032766</v>
      </c>
    </row>
    <row r="409" spans="1:15" x14ac:dyDescent="0.25">
      <c r="A409" s="24">
        <f>+'Resultater 2022'!AY57</f>
        <v>22</v>
      </c>
      <c r="B409" s="25" t="str">
        <f>+'Resultater 2022'!AZ57</f>
        <v>Høje-Taastrup</v>
      </c>
      <c r="C409" s="26">
        <f>+'Resultater 2022'!BB57</f>
        <v>627966.41109894123</v>
      </c>
      <c r="E409" s="24">
        <f>+'Resultater 2022'!AY90</f>
        <v>22</v>
      </c>
      <c r="F409" s="25" t="str">
        <f>+'Resultater 2022'!AZ90</f>
        <v>Helsingør</v>
      </c>
      <c r="G409" s="26">
        <f>+'Resultater 2022'!BB90</f>
        <v>315589.35361216735</v>
      </c>
      <c r="I409" s="24">
        <f>+'Resultater 2022'!AY123</f>
        <v>22</v>
      </c>
      <c r="J409" s="25" t="str">
        <f>+'Resultater 2022'!AZ123</f>
        <v>Hvidovre</v>
      </c>
      <c r="K409" s="27">
        <f>+'Resultater 2022'!BB123</f>
        <v>1.2216785614111634</v>
      </c>
      <c r="M409" s="24">
        <f>+'Resultater 2022'!AY156</f>
        <v>22</v>
      </c>
      <c r="N409" s="25" t="str">
        <f>+'Resultater 2022'!AZ156</f>
        <v>Glostrup</v>
      </c>
      <c r="O409" s="28">
        <f>+'Resultater 2022'!BB156</f>
        <v>298.14538740340561</v>
      </c>
    </row>
    <row r="410" spans="1:15" x14ac:dyDescent="0.25">
      <c r="A410" s="24">
        <f>+'Resultater 2022'!AY58</f>
        <v>23</v>
      </c>
      <c r="B410" s="25" t="str">
        <f>+'Resultater 2022'!AZ58</f>
        <v>Glostrup</v>
      </c>
      <c r="C410" s="26">
        <f>+'Resultater 2022'!BB58</f>
        <v>643035.39823008853</v>
      </c>
      <c r="E410" s="24">
        <f>+'Resultater 2022'!AY91</f>
        <v>23</v>
      </c>
      <c r="F410" s="25" t="str">
        <f>+'Resultater 2022'!AZ91</f>
        <v>Glostrup</v>
      </c>
      <c r="G410" s="26">
        <f>+'Resultater 2022'!BB91</f>
        <v>321517.69911504426</v>
      </c>
      <c r="I410" s="24">
        <f>+'Resultater 2022'!AY124</f>
        <v>23</v>
      </c>
      <c r="J410" s="25" t="str">
        <f>+'Resultater 2022'!AZ124</f>
        <v>Dragør</v>
      </c>
      <c r="K410" s="27">
        <f>+'Resultater 2022'!BB124</f>
        <v>1.2588979699446348</v>
      </c>
      <c r="M410" s="24">
        <f>+'Resultater 2022'!AY157</f>
        <v>23</v>
      </c>
      <c r="N410" s="25" t="str">
        <f>+'Resultater 2022'!AZ157</f>
        <v>Halsnæs</v>
      </c>
      <c r="O410" s="28">
        <f>+'Resultater 2022'!BB157</f>
        <v>327.88771283939258</v>
      </c>
    </row>
    <row r="411" spans="1:15" x14ac:dyDescent="0.25">
      <c r="A411" s="24">
        <f>+'Resultater 2022'!AY59</f>
        <v>24</v>
      </c>
      <c r="B411" s="25" t="str">
        <f>+'Resultater 2022'!AZ59</f>
        <v>Hillerød</v>
      </c>
      <c r="C411" s="26">
        <f>+'Resultater 2022'!BB59</f>
        <v>643717.15241280454</v>
      </c>
      <c r="E411" s="24">
        <f>+'Resultater 2022'!AY92</f>
        <v>24</v>
      </c>
      <c r="F411" s="25" t="str">
        <f>+'Resultater 2022'!AZ92</f>
        <v>Hillerød</v>
      </c>
      <c r="G411" s="26">
        <f>+'Resultater 2022'!BB92</f>
        <v>321882.46536072629</v>
      </c>
      <c r="I411" s="24">
        <f>+'Resultater 2022'!AY125</f>
        <v>24</v>
      </c>
      <c r="J411" s="25" t="str">
        <f>+'Resultater 2022'!AZ125</f>
        <v>Halsnæs</v>
      </c>
      <c r="K411" s="27">
        <f>+'Resultater 2022'!BB125</f>
        <v>1.2885411872986654</v>
      </c>
      <c r="M411" s="24">
        <f>+'Resultater 2022'!AY158</f>
        <v>24</v>
      </c>
      <c r="N411" s="25" t="str">
        <f>+'Resultater 2022'!AZ158</f>
        <v>Hvidovre</v>
      </c>
      <c r="O411" s="28">
        <f>+'Resultater 2022'!BB158</f>
        <v>339.70143671892043</v>
      </c>
    </row>
    <row r="412" spans="1:15" x14ac:dyDescent="0.25">
      <c r="A412" s="24">
        <f>+'Resultater 2022'!AY60</f>
        <v>25</v>
      </c>
      <c r="B412" s="25" t="str">
        <f>+'Resultater 2022'!AZ60</f>
        <v>Frederikssund</v>
      </c>
      <c r="C412" s="26">
        <f>+'Resultater 2022'!BB60</f>
        <v>643750</v>
      </c>
      <c r="E412" s="24">
        <f>+'Resultater 2022'!AY93</f>
        <v>25</v>
      </c>
      <c r="F412" s="25" t="str">
        <f>+'Resultater 2022'!AZ93</f>
        <v>Frederikssund</v>
      </c>
      <c r="G412" s="26">
        <f>+'Resultater 2022'!BB93</f>
        <v>330000.00000000006</v>
      </c>
      <c r="I412" s="24">
        <f>+'Resultater 2022'!AY126</f>
        <v>25</v>
      </c>
      <c r="J412" s="25" t="str">
        <f>+'Resultater 2022'!AZ126</f>
        <v>Vallensbæk</v>
      </c>
      <c r="K412" s="27">
        <f>+'Resultater 2022'!BB126</f>
        <v>1.4563611775720378</v>
      </c>
      <c r="M412" s="24">
        <f>+'Resultater 2022'!AY159</f>
        <v>25</v>
      </c>
      <c r="N412" s="25" t="str">
        <f>+'Resultater 2022'!AZ159</f>
        <v>Ishøj</v>
      </c>
      <c r="O412" s="28">
        <f>+'Resultater 2022'!BB159</f>
        <v>360.79994502096076</v>
      </c>
    </row>
    <row r="413" spans="1:15" ht="15" customHeight="1" x14ac:dyDescent="0.25">
      <c r="A413" s="24">
        <f>+'Resultater 2022'!AY61</f>
        <v>26</v>
      </c>
      <c r="B413" s="25" t="str">
        <f>+'Resultater 2022'!AZ61</f>
        <v>Rudersdal</v>
      </c>
      <c r="C413" s="26">
        <f>+'Resultater 2022'!BB61</f>
        <v>696078.43137254904</v>
      </c>
      <c r="E413" s="24">
        <f>+'Resultater 2022'!AY94</f>
        <v>26</v>
      </c>
      <c r="F413" s="25" t="str">
        <f>+'Resultater 2022'!AZ94</f>
        <v>Tårnby</v>
      </c>
      <c r="G413" s="26">
        <f>+'Resultater 2022'!BB94</f>
        <v>333333.33333333331</v>
      </c>
      <c r="I413" s="24">
        <f>+'Resultater 2022'!AY127</f>
        <v>26</v>
      </c>
      <c r="J413" s="25" t="str">
        <f>+'Resultater 2022'!AZ127</f>
        <v>Ishøj</v>
      </c>
      <c r="K413" s="27">
        <f>+'Resultater 2022'!BB127</f>
        <v>1.5531578585664216</v>
      </c>
      <c r="M413" s="24">
        <f>+'Resultater 2022'!AY160</f>
        <v>26</v>
      </c>
      <c r="N413" s="25" t="str">
        <f>+'Resultater 2022'!AZ160</f>
        <v>Dragør</v>
      </c>
      <c r="O413" s="28">
        <f>+'Resultater 2022'!BB160</f>
        <v>373.00514104930141</v>
      </c>
    </row>
    <row r="414" spans="1:15" x14ac:dyDescent="0.25">
      <c r="A414" s="24">
        <v>27</v>
      </c>
      <c r="B414" s="25" t="str">
        <f>+'Resultater 2022'!AZ62</f>
        <v>Brøndby</v>
      </c>
      <c r="C414" s="26">
        <f>+'Resultater 2022'!BB62</f>
        <v>713333.33333333337</v>
      </c>
      <c r="E414" s="24">
        <v>27</v>
      </c>
      <c r="F414" s="25" t="str">
        <f>+'Resultater 2022'!AZ95</f>
        <v>Rudersdal</v>
      </c>
      <c r="G414" s="26">
        <f>+'Resultater 2022'!BB95</f>
        <v>348039.21568627452</v>
      </c>
      <c r="I414" s="24">
        <v>27</v>
      </c>
      <c r="J414" s="25" t="str">
        <f>+'Resultater 2022'!AZ128</f>
        <v>Høje-Taastrup</v>
      </c>
      <c r="K414" s="27">
        <f>+'Resultater 2022'!BB128</f>
        <v>1.6269193074158772</v>
      </c>
      <c r="M414" s="24">
        <v>27</v>
      </c>
      <c r="N414" s="25" t="str">
        <f>+'Resultater 2022'!AZ161</f>
        <v>København</v>
      </c>
      <c r="O414" s="28">
        <f>+'Resultater 2022'!BB161</f>
        <v>386.05875450595687</v>
      </c>
    </row>
    <row r="415" spans="1:15" x14ac:dyDescent="0.25">
      <c r="A415" s="24">
        <v>28</v>
      </c>
      <c r="B415" s="25" t="str">
        <f>+'Resultater 2022'!AZ63</f>
        <v>Egedal</v>
      </c>
      <c r="C415" s="26">
        <f>+'Resultater 2022'!BB63</f>
        <v>929294.1176470588</v>
      </c>
      <c r="E415" s="24">
        <v>28</v>
      </c>
      <c r="F415" s="25" t="str">
        <f>+'Resultater 2022'!AZ96</f>
        <v>Brøndby</v>
      </c>
      <c r="G415" s="26">
        <f>+'Resultater 2022'!BB96</f>
        <v>353333.33333333326</v>
      </c>
      <c r="I415" s="24">
        <v>28</v>
      </c>
      <c r="J415" s="25" t="str">
        <f>+'Resultater 2022'!AZ129</f>
        <v>København</v>
      </c>
      <c r="K415" s="27">
        <f>+'Resultater 2022'!BB129</f>
        <v>1.664534816114676</v>
      </c>
      <c r="M415" s="24">
        <v>28</v>
      </c>
      <c r="N415" s="25" t="str">
        <f>+'Resultater 2022'!AZ162</f>
        <v>Høje-Taastrup</v>
      </c>
      <c r="O415" s="28">
        <f>+'Resultater 2022'!BB162</f>
        <v>504.08363279973867</v>
      </c>
    </row>
    <row r="416" spans="1:15" x14ac:dyDescent="0.25">
      <c r="A416" s="24">
        <v>29</v>
      </c>
      <c r="B416" s="25" t="str">
        <f>+'Resultater 2022'!AZ64</f>
        <v>Tårnby</v>
      </c>
      <c r="C416" s="26">
        <f>+'Resultater 2022'!BB64</f>
        <v>1000000</v>
      </c>
      <c r="E416" s="24">
        <v>29</v>
      </c>
      <c r="F416" s="25" t="str">
        <f>+'Resultater 2022'!AZ97</f>
        <v>Egedal</v>
      </c>
      <c r="G416" s="26">
        <f>+'Resultater 2022'!BB97</f>
        <v>453294.1176470588</v>
      </c>
      <c r="I416" s="24">
        <v>29</v>
      </c>
      <c r="J416" s="25" t="str">
        <f>+'Resultater 2022'!AZ130</f>
        <v>Albertslund</v>
      </c>
      <c r="K416" s="27">
        <f>+'Resultater 2022'!BB130</f>
        <v>1.9593613933236576</v>
      </c>
      <c r="M416" s="24">
        <v>29</v>
      </c>
      <c r="N416" s="25" t="str">
        <f>+'Resultater 2022'!AZ163</f>
        <v>Albertslund</v>
      </c>
      <c r="O416" s="28">
        <f>+'Resultater 2022'!BB163</f>
        <v>586.23609095307199</v>
      </c>
    </row>
    <row r="417" spans="1:15" x14ac:dyDescent="0.25">
      <c r="A417" s="6"/>
      <c r="B417" t="str">
        <f>+'Resultater 2022'!AZ65</f>
        <v>Gennemsnit</v>
      </c>
      <c r="C417" s="18">
        <f>+'Resultater 2022'!BB65</f>
        <v>584472.07934801921</v>
      </c>
      <c r="E417" s="6"/>
      <c r="F417" t="str">
        <f>+'Resultater 2022'!AZ98</f>
        <v>Gennemsnit</v>
      </c>
      <c r="G417" s="11">
        <f>+'Resultater 2022'!BB98</f>
        <v>288770.62485778704</v>
      </c>
      <c r="I417" s="6"/>
      <c r="J417" t="str">
        <f>+'Resultater 2022'!AZ131</f>
        <v>Gennemsnit</v>
      </c>
      <c r="K417" s="4">
        <f>+'Resultater 2022'!BB131</f>
        <v>0.87965930564866379</v>
      </c>
      <c r="M417" s="6"/>
      <c r="N417" t="str">
        <f>+'Resultater 2022'!AZ164</f>
        <v>Gennemsnit</v>
      </c>
      <c r="O417" s="11">
        <f>+'Resultater 2022'!BB164</f>
        <v>246.17975133507184</v>
      </c>
    </row>
    <row r="418" spans="1:15" x14ac:dyDescent="0.25">
      <c r="A418" s="12" t="str">
        <f>+'Resultater 2022'!BI34</f>
        <v>I alt, ekskl. kørsel</v>
      </c>
      <c r="B418" s="6"/>
      <c r="C418" s="6"/>
      <c r="D418" s="6"/>
      <c r="E418" s="12"/>
      <c r="F418" s="6"/>
      <c r="G418" s="6"/>
      <c r="I418" s="12"/>
      <c r="J418" s="6"/>
      <c r="K418" s="6"/>
      <c r="M418" s="12"/>
      <c r="N418" s="6"/>
      <c r="O418" s="6"/>
    </row>
    <row r="419" spans="1:15" x14ac:dyDescent="0.25">
      <c r="A419" s="204" t="s">
        <v>46</v>
      </c>
      <c r="B419" s="204"/>
      <c r="C419" s="204"/>
      <c r="D419" s="56"/>
      <c r="E419" s="205" t="s">
        <v>55</v>
      </c>
      <c r="F419" s="205"/>
      <c r="G419" s="205"/>
      <c r="H419" s="1"/>
      <c r="I419" s="205" t="s">
        <v>61</v>
      </c>
      <c r="J419" s="205"/>
      <c r="K419" s="205"/>
      <c r="L419" s="1"/>
      <c r="M419" s="204" t="s">
        <v>56</v>
      </c>
      <c r="N419" s="204"/>
      <c r="O419" s="204"/>
    </row>
    <row r="420" spans="1:15" x14ac:dyDescent="0.25">
      <c r="A420" s="20">
        <f>+'Resultater 2022'!BI36</f>
        <v>1</v>
      </c>
      <c r="B420" s="21" t="str">
        <f>+'Resultater 2022'!BJ36</f>
        <v>Rødovre</v>
      </c>
      <c r="C420" s="23">
        <f>+'Resultater 2022'!BK36</f>
        <v>233043.27095005367</v>
      </c>
      <c r="D420" s="6"/>
      <c r="E420" s="33">
        <f>+'Resultater 2022'!BI69</f>
        <v>1</v>
      </c>
      <c r="F420" s="34" t="str">
        <f>+'Resultater 2022'!BJ69</f>
        <v>Rødovre</v>
      </c>
      <c r="G420" s="36">
        <f>+'Resultater 2022'!BK69</f>
        <v>212659.43497437125</v>
      </c>
      <c r="I420" s="33">
        <f>+'Resultater 2022'!BI102</f>
        <v>1</v>
      </c>
      <c r="J420" s="34" t="str">
        <f>+'Resultater 2022'!BJ102</f>
        <v>Frederiksberg</v>
      </c>
      <c r="K420" s="35">
        <f>+'Resultater 2022'!BK102</f>
        <v>16.519868608470688</v>
      </c>
      <c r="M420" s="33">
        <f>+'Resultater 2022'!BI135</f>
        <v>1</v>
      </c>
      <c r="N420" s="34" t="str">
        <f>+'Resultater 2022'!BJ135</f>
        <v>Frederiksberg</v>
      </c>
      <c r="O420" s="36">
        <f>+'Resultater 2022'!BK135</f>
        <v>5870.4688817185543</v>
      </c>
    </row>
    <row r="421" spans="1:15" x14ac:dyDescent="0.25">
      <c r="A421" s="20">
        <f>+'Resultater 2022'!BI37</f>
        <v>2</v>
      </c>
      <c r="B421" s="21" t="str">
        <f>+'Resultater 2022'!BJ37</f>
        <v>Glostrup</v>
      </c>
      <c r="C421" s="23">
        <f>+'Resultater 2022'!BK37</f>
        <v>237621.15204340109</v>
      </c>
      <c r="D421" s="6"/>
      <c r="E421" s="33">
        <f>+'Resultater 2022'!BI70</f>
        <v>2</v>
      </c>
      <c r="F421" s="34" t="str">
        <f>+'Resultater 2022'!BJ70</f>
        <v>Glostrup</v>
      </c>
      <c r="G421" s="36">
        <f>+'Resultater 2022'!BK70</f>
        <v>219253.91826395676</v>
      </c>
      <c r="I421" s="33">
        <f>+'Resultater 2022'!BI103</f>
        <v>2</v>
      </c>
      <c r="J421" s="34" t="str">
        <f>+'Resultater 2022'!BJ103</f>
        <v>Allerød</v>
      </c>
      <c r="K421" s="35">
        <f>+'Resultater 2022'!BK103</f>
        <v>16.793462947309102</v>
      </c>
      <c r="M421" s="33">
        <f>+'Resultater 2022'!BI136</f>
        <v>2</v>
      </c>
      <c r="N421" s="34" t="str">
        <f>+'Resultater 2022'!BJ136</f>
        <v>København</v>
      </c>
      <c r="O421" s="36">
        <f>+'Resultater 2022'!BK136</f>
        <v>6361.3010983434979</v>
      </c>
    </row>
    <row r="422" spans="1:15" x14ac:dyDescent="0.25">
      <c r="A422" s="20">
        <f>+'Resultater 2022'!BI38</f>
        <v>3</v>
      </c>
      <c r="B422" s="21" t="str">
        <f>+'Resultater 2022'!BJ38</f>
        <v>Hillerød</v>
      </c>
      <c r="C422" s="23">
        <f>+'Resultater 2022'!BK38</f>
        <v>256422.44275849976</v>
      </c>
      <c r="E422" s="33">
        <f>+'Resultater 2022'!BI71</f>
        <v>3</v>
      </c>
      <c r="F422" s="34" t="str">
        <f>+'Resultater 2022'!BJ71</f>
        <v>Hillerød</v>
      </c>
      <c r="G422" s="36">
        <f>+'Resultater 2022'!BK71</f>
        <v>230675.21109477108</v>
      </c>
      <c r="I422" s="33">
        <f>+'Resultater 2022'!BI104</f>
        <v>3</v>
      </c>
      <c r="J422" s="34" t="str">
        <f>+'Resultater 2022'!BJ104</f>
        <v>København</v>
      </c>
      <c r="K422" s="35">
        <f>+'Resultater 2022'!BK104</f>
        <v>17.165660644629323</v>
      </c>
      <c r="M422" s="33">
        <f>+'Resultater 2022'!BI137</f>
        <v>3</v>
      </c>
      <c r="N422" s="34" t="str">
        <f>+'Resultater 2022'!BJ137</f>
        <v>Herlev</v>
      </c>
      <c r="O422" s="36">
        <f>+'Resultater 2022'!BK137</f>
        <v>6724.0872479275677</v>
      </c>
    </row>
    <row r="423" spans="1:15" x14ac:dyDescent="0.25">
      <c r="A423" s="20">
        <f>+'Resultater 2022'!BI39</f>
        <v>4</v>
      </c>
      <c r="B423" s="21" t="str">
        <f>+'Resultater 2022'!BJ39</f>
        <v>Bornholm</v>
      </c>
      <c r="C423" s="23">
        <f>+'Resultater 2022'!BK39</f>
        <v>291267.87191303325</v>
      </c>
      <c r="E423" s="33">
        <f>+'Resultater 2022'!BI72</f>
        <v>4</v>
      </c>
      <c r="F423" s="34" t="str">
        <f>+'Resultater 2022'!BJ72</f>
        <v>Bornholm</v>
      </c>
      <c r="G423" s="36">
        <f>+'Resultater 2022'!BK72</f>
        <v>262672.81105990784</v>
      </c>
      <c r="I423" s="33">
        <f>+'Resultater 2022'!BI105</f>
        <v>4</v>
      </c>
      <c r="J423" s="34" t="str">
        <f>+'Resultater 2022'!BJ105</f>
        <v>Egedal</v>
      </c>
      <c r="K423" s="35">
        <f>+'Resultater 2022'!BK105</f>
        <v>18.779614006702882</v>
      </c>
      <c r="M423" s="33">
        <f>+'Resultater 2022'!BI138</f>
        <v>4</v>
      </c>
      <c r="N423" s="34" t="str">
        <f>+'Resultater 2022'!BJ138</f>
        <v>Vallensbæk</v>
      </c>
      <c r="O423" s="36">
        <f>+'Resultater 2022'!BK138</f>
        <v>6774.7841464683252</v>
      </c>
    </row>
    <row r="424" spans="1:15" x14ac:dyDescent="0.25">
      <c r="A424" s="20">
        <f>+'Resultater 2022'!BI40</f>
        <v>5</v>
      </c>
      <c r="B424" s="21" t="str">
        <f>+'Resultater 2022'!BJ40</f>
        <v>Furesø</v>
      </c>
      <c r="C424" s="23">
        <f>+'Resultater 2022'!BK40</f>
        <v>317230.84156088391</v>
      </c>
      <c r="E424" s="33">
        <f>+'Resultater 2022'!BI73</f>
        <v>5</v>
      </c>
      <c r="F424" s="34" t="str">
        <f>+'Resultater 2022'!BJ73</f>
        <v>Hvidovre</v>
      </c>
      <c r="G424" s="36">
        <f>+'Resultater 2022'!BK73</f>
        <v>279997.93580348854</v>
      </c>
      <c r="I424" s="33">
        <f>+'Resultater 2022'!BI106</f>
        <v>5</v>
      </c>
      <c r="J424" s="34" t="str">
        <f>+'Resultater 2022'!BJ106</f>
        <v>Lyngby-Taarbæk</v>
      </c>
      <c r="K424" s="35">
        <f>+'Resultater 2022'!BK106</f>
        <v>19.070633034615053</v>
      </c>
      <c r="M424" s="33">
        <f>+'Resultater 2022'!BI139</f>
        <v>5</v>
      </c>
      <c r="N424" s="34" t="str">
        <f>+'Resultater 2022'!BJ139</f>
        <v>Lyngby-Taarbæk</v>
      </c>
      <c r="O424" s="36">
        <f>+'Resultater 2022'!BK139</f>
        <v>6821.942909496951</v>
      </c>
    </row>
    <row r="425" spans="1:15" x14ac:dyDescent="0.25">
      <c r="A425" s="20">
        <f>+'Resultater 2022'!BI41</f>
        <v>6</v>
      </c>
      <c r="B425" s="21" t="str">
        <f>+'Resultater 2022'!BJ41</f>
        <v>Halsnæs</v>
      </c>
      <c r="C425" s="23">
        <f>+'Resultater 2022'!BK41</f>
        <v>318733.25980778312</v>
      </c>
      <c r="E425" s="33">
        <f>+'Resultater 2022'!BI74</f>
        <v>6</v>
      </c>
      <c r="F425" s="34" t="str">
        <f>+'Resultater 2022'!BJ74</f>
        <v>Furesø</v>
      </c>
      <c r="G425" s="36">
        <f>+'Resultater 2022'!BK74</f>
        <v>281382.22849083215</v>
      </c>
      <c r="I425" s="33">
        <f>+'Resultater 2022'!BI107</f>
        <v>6</v>
      </c>
      <c r="J425" s="34" t="str">
        <f>+'Resultater 2022'!BJ107</f>
        <v>Herlev</v>
      </c>
      <c r="K425" s="35">
        <f>+'Resultater 2022'!BK107</f>
        <v>19.507319654300662</v>
      </c>
      <c r="M425" s="33">
        <f>+'Resultater 2022'!BI140</f>
        <v>6</v>
      </c>
      <c r="N425" s="34" t="str">
        <f>+'Resultater 2022'!BJ140</f>
        <v>Rødovre</v>
      </c>
      <c r="O425" s="36">
        <f>+'Resultater 2022'!BK140</f>
        <v>6957.0643060484354</v>
      </c>
    </row>
    <row r="426" spans="1:15" x14ac:dyDescent="0.25">
      <c r="A426" s="20">
        <f>+'Resultater 2022'!BI42</f>
        <v>7</v>
      </c>
      <c r="B426" s="21" t="str">
        <f>+'Resultater 2022'!BJ42</f>
        <v>Hvidovre</v>
      </c>
      <c r="C426" s="23">
        <f>+'Resultater 2022'!BK42</f>
        <v>321808.23614408093</v>
      </c>
      <c r="E426" s="33">
        <f>+'Resultater 2022'!BI75</f>
        <v>7</v>
      </c>
      <c r="F426" s="34" t="str">
        <f>+'Resultater 2022'!BJ75</f>
        <v>Halsnæs</v>
      </c>
      <c r="G426" s="36">
        <f>+'Resultater 2022'!BK75</f>
        <v>282023.0029935402</v>
      </c>
      <c r="I426" s="33">
        <f>+'Resultater 2022'!BI108</f>
        <v>7</v>
      </c>
      <c r="J426" s="34" t="str">
        <f>+'Resultater 2022'!BJ108</f>
        <v>Vallensbæk</v>
      </c>
      <c r="K426" s="35">
        <f>+'Resultater 2022'!BK108</f>
        <v>22.230313117653179</v>
      </c>
      <c r="M426" s="33">
        <f>+'Resultater 2022'!BI141</f>
        <v>7</v>
      </c>
      <c r="N426" s="34" t="str">
        <f>+'Resultater 2022'!BJ141</f>
        <v>Hillerød</v>
      </c>
      <c r="O426" s="36">
        <f>+'Resultater 2022'!BK141</f>
        <v>7352.0921281350875</v>
      </c>
    </row>
    <row r="427" spans="1:15" x14ac:dyDescent="0.25">
      <c r="A427" s="20">
        <f>+'Resultater 2022'!BI43</f>
        <v>8</v>
      </c>
      <c r="B427" s="21" t="str">
        <f>+'Resultater 2022'!BJ43</f>
        <v>Høje-Taastrup</v>
      </c>
      <c r="C427" s="23">
        <f>+'Resultater 2022'!BK43</f>
        <v>349884.48133120732</v>
      </c>
      <c r="E427" s="33">
        <f>+'Resultater 2022'!BI76</f>
        <v>8</v>
      </c>
      <c r="F427" s="34" t="str">
        <f>+'Resultater 2022'!BJ76</f>
        <v>Høje-Taastrup</v>
      </c>
      <c r="G427" s="36">
        <f>+'Resultater 2022'!BK76</f>
        <v>304438.02642711147</v>
      </c>
      <c r="I427" s="33">
        <f>+'Resultater 2022'!BI109</f>
        <v>8</v>
      </c>
      <c r="J427" s="34" t="str">
        <f>+'Resultater 2022'!BJ109</f>
        <v>Gladsaxe</v>
      </c>
      <c r="K427" s="35">
        <f>+'Resultater 2022'!BK109</f>
        <v>23.83604313660712</v>
      </c>
      <c r="M427" s="33">
        <f>+'Resultater 2022'!BI142</f>
        <v>8</v>
      </c>
      <c r="N427" s="34" t="str">
        <f>+'Resultater 2022'!BJ142</f>
        <v>Gladsaxe</v>
      </c>
      <c r="O427" s="36">
        <f>+'Resultater 2022'!BK142</f>
        <v>7403.3083984236719</v>
      </c>
    </row>
    <row r="428" spans="1:15" x14ac:dyDescent="0.25">
      <c r="A428" s="20">
        <f>+'Resultater 2022'!BI44</f>
        <v>9</v>
      </c>
      <c r="B428" s="21" t="str">
        <f>+'Resultater 2022'!BJ44</f>
        <v>Vallensbæk</v>
      </c>
      <c r="C428" s="23">
        <f>+'Resultater 2022'!BK44</f>
        <v>351899.85961628461</v>
      </c>
      <c r="E428" s="33">
        <f>+'Resultater 2022'!BI77</f>
        <v>9</v>
      </c>
      <c r="F428" s="34" t="str">
        <f>+'Resultater 2022'!BJ77</f>
        <v>Vallensbæk</v>
      </c>
      <c r="G428" s="36">
        <f>+'Resultater 2022'!BK77</f>
        <v>304754.32849789428</v>
      </c>
      <c r="I428" s="33">
        <f>+'Resultater 2022'!BI110</f>
        <v>9</v>
      </c>
      <c r="J428" s="34" t="str">
        <f>+'Resultater 2022'!BJ110</f>
        <v>Rudersdal</v>
      </c>
      <c r="K428" s="35">
        <f>+'Resultater 2022'!BK110</f>
        <v>25.352341365201006</v>
      </c>
      <c r="M428" s="33">
        <f>+'Resultater 2022'!BI143</f>
        <v>9</v>
      </c>
      <c r="N428" s="34" t="str">
        <f>+'Resultater 2022'!BJ143</f>
        <v>Glostrup</v>
      </c>
      <c r="O428" s="36">
        <f>+'Resultater 2022'!BK143</f>
        <v>7517.4271353347467</v>
      </c>
    </row>
    <row r="429" spans="1:15" x14ac:dyDescent="0.25">
      <c r="A429" s="37">
        <f>+'Resultater 2022'!BI45</f>
        <v>10</v>
      </c>
      <c r="B429" s="38" t="str">
        <f>+'Resultater 2022'!BJ45</f>
        <v>Gladsaxe</v>
      </c>
      <c r="C429" s="23">
        <f>+'Resultater 2022'!BK45</f>
        <v>352044.35204435204</v>
      </c>
      <c r="E429" s="37">
        <f>+'Resultater 2022'!BI78</f>
        <v>10</v>
      </c>
      <c r="F429" s="38" t="str">
        <f>+'Resultater 2022'!BJ78</f>
        <v>Gladsaxe</v>
      </c>
      <c r="G429" s="66">
        <f>+'Resultater 2022'!BK78</f>
        <v>310593.01059301058</v>
      </c>
      <c r="I429" s="37">
        <f>+'Resultater 2022'!BI111</f>
        <v>10</v>
      </c>
      <c r="J429" s="38" t="str">
        <f>+'Resultater 2022'!BJ111</f>
        <v>Tårnby</v>
      </c>
      <c r="K429" s="63">
        <f>+'Resultater 2022'!BK111</f>
        <v>25.889838934181746</v>
      </c>
      <c r="M429" s="37">
        <f>+'Resultater 2022'!BI144</f>
        <v>10</v>
      </c>
      <c r="N429" s="38" t="str">
        <f>+'Resultater 2022'!BJ144</f>
        <v>Tårnby</v>
      </c>
      <c r="O429" s="66">
        <f>+'Resultater 2022'!BK144</f>
        <v>8089.0833167627743</v>
      </c>
    </row>
    <row r="430" spans="1:15" x14ac:dyDescent="0.25">
      <c r="A430">
        <f>+'Resultater 2022'!BI46</f>
        <v>11</v>
      </c>
      <c r="B430" s="6" t="str">
        <f>+'Resultater 2022'!BJ46</f>
        <v>Tårnby</v>
      </c>
      <c r="C430" s="61">
        <f>+'Resultater 2022'!BK46</f>
        <v>358678.95545314898</v>
      </c>
      <c r="E430">
        <f>+'Resultater 2022'!BI79</f>
        <v>11</v>
      </c>
      <c r="F430" s="6" t="str">
        <f>+'Resultater 2022'!BJ79</f>
        <v>Tårnby</v>
      </c>
      <c r="G430" s="67">
        <f>+'Resultater 2022'!BK79</f>
        <v>312442.39631336404</v>
      </c>
      <c r="I430">
        <f>+'Resultater 2022'!BI112</f>
        <v>11</v>
      </c>
      <c r="J430" s="6" t="str">
        <f>+'Resultater 2022'!BJ112</f>
        <v>Hørsholm</v>
      </c>
      <c r="K430" s="64">
        <f>+'Resultater 2022'!BK112</f>
        <v>25.951173113506659</v>
      </c>
      <c r="M430" s="49">
        <f>+'Resultater 2022'!BI145</f>
        <v>11</v>
      </c>
      <c r="N430" s="6" t="str">
        <f>+'Resultater 2022'!BJ145</f>
        <v>Allerød</v>
      </c>
      <c r="O430" s="67">
        <f>+'Resultater 2022'!BK145</f>
        <v>8150.1831501831493</v>
      </c>
    </row>
    <row r="431" spans="1:15" x14ac:dyDescent="0.25">
      <c r="A431">
        <f>+'Resultater 2022'!BI47</f>
        <v>12</v>
      </c>
      <c r="B431" s="6" t="str">
        <f>+'Resultater 2022'!BJ47</f>
        <v>Helsingør</v>
      </c>
      <c r="C431" s="61">
        <f>+'Resultater 2022'!BK47</f>
        <v>361015.10812678968</v>
      </c>
      <c r="E431" s="49">
        <f>+'Resultater 2022'!BI80</f>
        <v>12</v>
      </c>
      <c r="F431" s="6" t="str">
        <f>+'Resultater 2022'!BJ80</f>
        <v>Ballerup</v>
      </c>
      <c r="G431" s="67">
        <f>+'Resultater 2022'!BK80</f>
        <v>314496.94192816166</v>
      </c>
      <c r="I431" s="49">
        <f>+'Resultater 2022'!BI113</f>
        <v>12</v>
      </c>
      <c r="J431" s="6" t="str">
        <f>+'Resultater 2022'!BJ113</f>
        <v>Gentofte</v>
      </c>
      <c r="K431" s="64">
        <f>+'Resultater 2022'!BK113</f>
        <v>26.12087156507101</v>
      </c>
      <c r="M431">
        <f>+'Resultater 2022'!BI146</f>
        <v>12</v>
      </c>
      <c r="N431" s="6" t="str">
        <f>+'Resultater 2022'!BJ146</f>
        <v>Rudersdal</v>
      </c>
      <c r="O431" s="67">
        <f>+'Resultater 2022'!BK146</f>
        <v>8167.1754237838541</v>
      </c>
    </row>
    <row r="432" spans="1:15" x14ac:dyDescent="0.25">
      <c r="A432" s="49">
        <f>+'Resultater 2022'!BI48</f>
        <v>13</v>
      </c>
      <c r="B432" s="6" t="str">
        <f>+'Resultater 2022'!BJ48</f>
        <v>Ballerup</v>
      </c>
      <c r="C432" s="61">
        <f>+'Resultater 2022'!BK48</f>
        <v>361332.73082662531</v>
      </c>
      <c r="E432" s="49">
        <f>+'Resultater 2022'!BI81</f>
        <v>13</v>
      </c>
      <c r="F432" s="6" t="str">
        <f>+'Resultater 2022'!BJ81</f>
        <v>Ishøj</v>
      </c>
      <c r="G432" s="67">
        <f>+'Resultater 2022'!BK81</f>
        <v>317835.53663455084</v>
      </c>
      <c r="I432" s="49">
        <f>+'Resultater 2022'!BI114</f>
        <v>13</v>
      </c>
      <c r="J432" s="6" t="str">
        <f>+'Resultater 2022'!BJ114</f>
        <v>Fredensborg</v>
      </c>
      <c r="K432" s="64">
        <f>+'Resultater 2022'!BK114</f>
        <v>26.873716542343132</v>
      </c>
      <c r="M432">
        <f>+'Resultater 2022'!BI147</f>
        <v>13</v>
      </c>
      <c r="N432" s="6" t="str">
        <f>+'Resultater 2022'!BJ147</f>
        <v>Hvidovre</v>
      </c>
      <c r="O432" s="67">
        <f>+'Resultater 2022'!BK147</f>
        <v>8454.8259419702699</v>
      </c>
    </row>
    <row r="433" spans="1:16" x14ac:dyDescent="0.25">
      <c r="A433" s="49">
        <f>+'Resultater 2022'!BI49</f>
        <v>14</v>
      </c>
      <c r="B433" s="6" t="str">
        <f>+'Resultater 2022'!BJ49</f>
        <v>Rudersdal</v>
      </c>
      <c r="C433" s="61">
        <f>+'Resultater 2022'!BK49</f>
        <v>362174.97117971058</v>
      </c>
      <c r="E433" s="49">
        <f>+'Resultater 2022'!BI82</f>
        <v>14</v>
      </c>
      <c r="F433" s="6" t="str">
        <f>+'Resultater 2022'!BJ82</f>
        <v>Rudersdal</v>
      </c>
      <c r="G433" s="67">
        <f>+'Resultater 2022'!BK82</f>
        <v>322146.7913411042</v>
      </c>
      <c r="I433" s="70">
        <f>+'Resultater 2022'!BI115</f>
        <v>14</v>
      </c>
      <c r="J433" s="71" t="str">
        <f>+'Resultater 2022'!BJ115</f>
        <v>Brøndby</v>
      </c>
      <c r="K433" s="72">
        <f>+'Resultater 2022'!BK115</f>
        <v>27.020795660036161</v>
      </c>
      <c r="M433" s="49">
        <f>+'Resultater 2022'!BI148</f>
        <v>14</v>
      </c>
      <c r="N433" s="6" t="str">
        <f>+'Resultater 2022'!BJ148</f>
        <v>Gentofte</v>
      </c>
      <c r="O433" s="67">
        <f>+'Resultater 2022'!BK148</f>
        <v>8623.1832515351962</v>
      </c>
    </row>
    <row r="434" spans="1:16" x14ac:dyDescent="0.25">
      <c r="A434" s="49">
        <f>+'Resultater 2022'!BI50</f>
        <v>15</v>
      </c>
      <c r="B434" s="6" t="str">
        <f>+'Resultater 2022'!BJ50</f>
        <v>Ishøj</v>
      </c>
      <c r="C434" s="61">
        <f>+'Resultater 2022'!BK50</f>
        <v>362312.3459556353</v>
      </c>
      <c r="E434" s="70">
        <f>+'Resultater 2022'!BI83</f>
        <v>15</v>
      </c>
      <c r="F434" s="71" t="str">
        <f>+'Resultater 2022'!BJ83</f>
        <v>Helsingør</v>
      </c>
      <c r="G434" s="151">
        <f>+'Resultater 2022'!BK83</f>
        <v>323392.91004246072</v>
      </c>
      <c r="I434" s="49">
        <f>+'Resultater 2022'!BI116</f>
        <v>15</v>
      </c>
      <c r="J434" s="6" t="str">
        <f>+'Resultater 2022'!BJ116</f>
        <v>Helsingør</v>
      </c>
      <c r="K434" s="64">
        <f>+'Resultater 2022'!BK116</f>
        <v>28.720930232558139</v>
      </c>
      <c r="M434" s="70">
        <f>+'Resultater 2022'!BI149</f>
        <v>15</v>
      </c>
      <c r="N434" s="71" t="str">
        <f>+'Resultater 2022'!BJ149</f>
        <v>Hørsholm</v>
      </c>
      <c r="O434" s="151">
        <f>+'Resultater 2022'!BK149</f>
        <v>8804.3900602409649</v>
      </c>
    </row>
    <row r="435" spans="1:16" x14ac:dyDescent="0.25">
      <c r="A435" s="174">
        <f>+'Resultater 2022'!BI51</f>
        <v>16</v>
      </c>
      <c r="B435" s="175" t="str">
        <f>+'Resultater 2022'!BJ51</f>
        <v>Frederikssund</v>
      </c>
      <c r="C435" s="176">
        <f>+'Resultater 2022'!BK51</f>
        <v>366992.66192722978</v>
      </c>
      <c r="D435" s="49"/>
      <c r="E435" s="49">
        <f>+'Resultater 2022'!BI84</f>
        <v>16</v>
      </c>
      <c r="F435" s="6" t="str">
        <f>+'Resultater 2022'!BJ84</f>
        <v>Gribskov</v>
      </c>
      <c r="G435" s="67">
        <f>+'Resultater 2022'!BK84</f>
        <v>324029.98053749645</v>
      </c>
      <c r="H435" s="49"/>
      <c r="I435" s="49">
        <f>+'Resultater 2022'!BI117</f>
        <v>16</v>
      </c>
      <c r="J435" s="6" t="str">
        <f>+'Resultater 2022'!BJ117</f>
        <v>Hvidovre</v>
      </c>
      <c r="K435" s="64">
        <f>+'Resultater 2022'!BK117</f>
        <v>30.196029544675419</v>
      </c>
      <c r="M435" s="49">
        <f>+'Resultater 2022'!BI150</f>
        <v>16</v>
      </c>
      <c r="N435" s="6" t="str">
        <f>+'Resultater 2022'!BJ150</f>
        <v>Egedal</v>
      </c>
      <c r="O435" s="67">
        <f>+'Resultater 2022'!BK150</f>
        <v>8879.8875149273863</v>
      </c>
    </row>
    <row r="436" spans="1:16" x14ac:dyDescent="0.25">
      <c r="A436" s="49">
        <f>+'Resultater 2022'!BI52</f>
        <v>17</v>
      </c>
      <c r="B436" s="6" t="str">
        <f>+'Resultater 2022'!BJ52</f>
        <v>Gentofte</v>
      </c>
      <c r="C436" s="61">
        <f>+'Resultater 2022'!BK52</f>
        <v>371789.05328129244</v>
      </c>
      <c r="D436" s="49"/>
      <c r="E436" s="49">
        <f>+'Resultater 2022'!BI85</f>
        <v>17</v>
      </c>
      <c r="F436" s="6" t="str">
        <f>+'Resultater 2022'!BJ85</f>
        <v>Frederikssund</v>
      </c>
      <c r="G436" s="67">
        <f>+'Resultater 2022'!BK85</f>
        <v>325024.48143861839</v>
      </c>
      <c r="H436" s="49"/>
      <c r="I436" s="49">
        <f>+'Resultater 2022'!BI118</f>
        <v>17</v>
      </c>
      <c r="J436" s="6" t="str">
        <f>+'Resultater 2022'!BJ118</f>
        <v>Frederikssund</v>
      </c>
      <c r="K436" s="64">
        <f>+'Resultater 2022'!BK118</f>
        <v>30.243855532905116</v>
      </c>
      <c r="M436">
        <f>+'Resultater 2022'!BI151</f>
        <v>17</v>
      </c>
      <c r="N436" s="6" t="str">
        <f>+'Resultater 2022'!BJ151</f>
        <v>Helsingør</v>
      </c>
      <c r="O436" s="67">
        <f>+'Resultater 2022'!BK151</f>
        <v>9288.1452070334635</v>
      </c>
    </row>
    <row r="437" spans="1:16" x14ac:dyDescent="0.25">
      <c r="A437" s="49">
        <f>+'Resultater 2022'!BI53</f>
        <v>18</v>
      </c>
      <c r="B437" s="6" t="str">
        <f>+'Resultater 2022'!BJ53</f>
        <v>Gribskov</v>
      </c>
      <c r="C437" s="61">
        <f>+'Resultater 2022'!BK53</f>
        <v>376992.8361422834</v>
      </c>
      <c r="E437" s="49">
        <f>+'Resultater 2022'!BI86</f>
        <v>18</v>
      </c>
      <c r="F437" s="6" t="str">
        <f>+'Resultater 2022'!BJ86</f>
        <v>Gentofte</v>
      </c>
      <c r="G437" s="67">
        <f>+'Resultater 2022'!BK86</f>
        <v>330126.16864845232</v>
      </c>
      <c r="I437" s="49">
        <f>+'Resultater 2022'!BI119</f>
        <v>18</v>
      </c>
      <c r="J437" s="6" t="str">
        <f>+'Resultater 2022'!BJ119</f>
        <v>Ishøj</v>
      </c>
      <c r="K437" s="64">
        <f>+'Resultater 2022'!BK119</f>
        <v>30.671431516734241</v>
      </c>
      <c r="M437">
        <f>+'Resultater 2022'!BI152</f>
        <v>18</v>
      </c>
      <c r="N437" s="6" t="str">
        <f>+'Resultater 2022'!BJ152</f>
        <v>Ishøj</v>
      </c>
      <c r="O437" s="67">
        <f>+'Resultater 2022'!BK152</f>
        <v>9748.4708954711041</v>
      </c>
    </row>
    <row r="438" spans="1:16" x14ac:dyDescent="0.25">
      <c r="A438">
        <f>+'Resultater 2022'!BI54</f>
        <v>19</v>
      </c>
      <c r="B438" s="6" t="str">
        <f>+'Resultater 2022'!BJ54</f>
        <v>Hørsholm</v>
      </c>
      <c r="C438" s="61">
        <f>+'Resultater 2022'!BK54</f>
        <v>395119.87171655468</v>
      </c>
      <c r="E438">
        <f>+'Resultater 2022'!BI87</f>
        <v>19</v>
      </c>
      <c r="F438" s="6" t="str">
        <f>+'Resultater 2022'!BJ87</f>
        <v>Hørsholm</v>
      </c>
      <c r="G438" s="67">
        <f>+'Resultater 2022'!BK87</f>
        <v>339267.51679902268</v>
      </c>
      <c r="I438">
        <f>+'Resultater 2022'!BI120</f>
        <v>19</v>
      </c>
      <c r="J438" s="6" t="str">
        <f>+'Resultater 2022'!BJ120</f>
        <v>Hillerød</v>
      </c>
      <c r="K438" s="64">
        <f>+'Resultater 2022'!BK120</f>
        <v>31.872051154705737</v>
      </c>
      <c r="M438">
        <f>+'Resultater 2022'!BI153</f>
        <v>19</v>
      </c>
      <c r="N438" s="6" t="str">
        <f>+'Resultater 2022'!BJ153</f>
        <v>Frederikssund</v>
      </c>
      <c r="O438" s="67">
        <f>+'Resultater 2022'!BK153</f>
        <v>9829.9934612869729</v>
      </c>
    </row>
    <row r="439" spans="1:16" x14ac:dyDescent="0.25">
      <c r="A439" s="24">
        <f>+'Resultater 2022'!BI55</f>
        <v>20</v>
      </c>
      <c r="B439" s="25" t="str">
        <f>+'Resultater 2022'!BJ55</f>
        <v>København</v>
      </c>
      <c r="C439" s="26">
        <f>+'Resultater 2022'!BK55</f>
        <v>400980.40423199616</v>
      </c>
      <c r="E439" s="24">
        <f>+'Resultater 2022'!BI88</f>
        <v>20</v>
      </c>
      <c r="F439" s="25" t="str">
        <f>+'Resultater 2022'!BJ88</f>
        <v>Herlev</v>
      </c>
      <c r="G439" s="28">
        <f>+'Resultater 2022'!BK88</f>
        <v>344695.59975889092</v>
      </c>
      <c r="H439" s="32"/>
      <c r="I439" s="24">
        <f>+'Resultater 2022'!BI121</f>
        <v>20</v>
      </c>
      <c r="J439" s="25" t="str">
        <f>+'Resultater 2022'!BJ121</f>
        <v>Gribskov</v>
      </c>
      <c r="K439" s="27">
        <f>+'Resultater 2022'!BK121</f>
        <v>32.145804676753784</v>
      </c>
      <c r="L439" s="32"/>
      <c r="M439" s="24">
        <f>+'Resultater 2022'!BI154</f>
        <v>20</v>
      </c>
      <c r="N439" s="25" t="str">
        <f>+'Resultater 2022'!BJ154</f>
        <v>Brøndby</v>
      </c>
      <c r="O439" s="28">
        <f>+'Resultater 2022'!BK154</f>
        <v>10239.602169981918</v>
      </c>
    </row>
    <row r="440" spans="1:16" x14ac:dyDescent="0.25">
      <c r="A440" s="24">
        <f>+'Resultater 2022'!BI56</f>
        <v>21</v>
      </c>
      <c r="B440" s="25" t="str">
        <f>+'Resultater 2022'!BJ56</f>
        <v>Frederiksberg</v>
      </c>
      <c r="C440" s="26">
        <f>+'Resultater 2022'!BK56</f>
        <v>404187.92891078652</v>
      </c>
      <c r="E440" s="24">
        <f>+'Resultater 2022'!BI89</f>
        <v>21</v>
      </c>
      <c r="F440" s="25" t="str">
        <f>+'Resultater 2022'!BJ89</f>
        <v>Frederiksberg</v>
      </c>
      <c r="G440" s="28">
        <f>+'Resultater 2022'!BK89</f>
        <v>355358.08551821217</v>
      </c>
      <c r="I440" s="24">
        <f>+'Resultater 2022'!BI122</f>
        <v>21</v>
      </c>
      <c r="J440" s="25" t="str">
        <f>+'Resultater 2022'!BJ122</f>
        <v>Ballerup</v>
      </c>
      <c r="K440" s="27">
        <f>+'Resultater 2022'!BK122</f>
        <v>32.576084351785283</v>
      </c>
      <c r="M440" s="24">
        <f>+'Resultater 2022'!BI155</f>
        <v>21</v>
      </c>
      <c r="N440" s="25" t="str">
        <f>+'Resultater 2022'!BJ155</f>
        <v>Ballerup</v>
      </c>
      <c r="O440" s="28">
        <f>+'Resultater 2022'!BK155</f>
        <v>10245.078908630312</v>
      </c>
    </row>
    <row r="441" spans="1:16" x14ac:dyDescent="0.25">
      <c r="A441" s="24">
        <f>+'Resultater 2022'!BI57</f>
        <v>22</v>
      </c>
      <c r="B441" s="25" t="str">
        <f>+'Resultater 2022'!BJ57</f>
        <v>Herlev</v>
      </c>
      <c r="C441" s="26">
        <f>+'Resultater 2022'!BK57</f>
        <v>416817.35985533462</v>
      </c>
      <c r="E441" s="24">
        <f>+'Resultater 2022'!BI90</f>
        <v>22</v>
      </c>
      <c r="F441" s="25" t="str">
        <f>+'Resultater 2022'!BJ90</f>
        <v>Albertslund</v>
      </c>
      <c r="G441" s="28">
        <f>+'Resultater 2022'!BK90</f>
        <v>357411.44018583046</v>
      </c>
      <c r="I441" s="24">
        <f>+'Resultater 2022'!BI123</f>
        <v>22</v>
      </c>
      <c r="J441" s="25" t="str">
        <f>+'Resultater 2022'!BJ123</f>
        <v>Rødovre</v>
      </c>
      <c r="K441" s="27">
        <f>+'Resultater 2022'!BK123</f>
        <v>32.714580977264752</v>
      </c>
      <c r="M441" s="24">
        <f>+'Resultater 2022'!BI156</f>
        <v>22</v>
      </c>
      <c r="N441" s="25" t="str">
        <f>+'Resultater 2022'!BJ156</f>
        <v>Halsnæs</v>
      </c>
      <c r="O441" s="28">
        <f>+'Resultater 2022'!BK156</f>
        <v>10296.824666359867</v>
      </c>
    </row>
    <row r="442" spans="1:16" x14ac:dyDescent="0.25">
      <c r="A442" s="24">
        <f>+'Resultater 2022'!BI58</f>
        <v>23</v>
      </c>
      <c r="B442" s="25" t="str">
        <f>+'Resultater 2022'!BJ58</f>
        <v>Lyngby-Taarbæk</v>
      </c>
      <c r="C442" s="26">
        <f>+'Resultater 2022'!BK58</f>
        <v>418568.34013932256</v>
      </c>
      <c r="E442" s="24">
        <f>+'Resultater 2022'!BI91</f>
        <v>23</v>
      </c>
      <c r="F442" s="25" t="str">
        <f>+'Resultater 2022'!BJ91</f>
        <v>Lyngby-Taarbæk</v>
      </c>
      <c r="G442" s="28">
        <f>+'Resultater 2022'!BK91</f>
        <v>357719.79341820802</v>
      </c>
      <c r="I442" s="24">
        <f>+'Resultater 2022'!BI124</f>
        <v>23</v>
      </c>
      <c r="J442" s="25" t="str">
        <f>+'Resultater 2022'!BJ124</f>
        <v>Albertslund</v>
      </c>
      <c r="K442" s="27">
        <f>+'Resultater 2022'!BK124</f>
        <v>33.323657474600871</v>
      </c>
      <c r="M442" s="24">
        <f>+'Resultater 2022'!BI157</f>
        <v>23</v>
      </c>
      <c r="N442" s="25" t="str">
        <f>+'Resultater 2022'!BJ157</f>
        <v>Gribskov</v>
      </c>
      <c r="O442" s="28">
        <f>+'Resultater 2022'!BK157</f>
        <v>10416.204463770691</v>
      </c>
      <c r="P442" s="11"/>
    </row>
    <row r="443" spans="1:16" x14ac:dyDescent="0.25">
      <c r="A443" s="24">
        <f>+'Resultater 2022'!BI59</f>
        <v>24</v>
      </c>
      <c r="B443" s="25" t="str">
        <f>+'Resultater 2022'!BJ59</f>
        <v>Albertslund</v>
      </c>
      <c r="C443" s="26">
        <f>+'Resultater 2022'!BK59</f>
        <v>425500.87108013948</v>
      </c>
      <c r="E443" s="24">
        <f>+'Resultater 2022'!BI92</f>
        <v>24</v>
      </c>
      <c r="F443" s="25" t="str">
        <f>+'Resultater 2022'!BJ92</f>
        <v>København</v>
      </c>
      <c r="G443" s="28">
        <f>+'Resultater 2022'!BK92</f>
        <v>370582.94638568308</v>
      </c>
      <c r="I443" s="24">
        <f>+'Resultater 2022'!BI125</f>
        <v>24</v>
      </c>
      <c r="J443" s="25" t="str">
        <f>+'Resultater 2022'!BJ125</f>
        <v>Glostrup</v>
      </c>
      <c r="K443" s="27">
        <f>+'Resultater 2022'!BK125</f>
        <v>34.286398139916571</v>
      </c>
      <c r="M443" s="24">
        <f>+'Resultater 2022'!BI158</f>
        <v>24</v>
      </c>
      <c r="N443" s="25" t="str">
        <f>+'Resultater 2022'!BJ158</f>
        <v>Høje-Taastrup</v>
      </c>
      <c r="O443" s="28">
        <f>+'Resultater 2022'!BK158</f>
        <v>10462.384250245015</v>
      </c>
    </row>
    <row r="444" spans="1:16" x14ac:dyDescent="0.25">
      <c r="A444" s="24">
        <f>+'Resultater 2022'!BI60</f>
        <v>25</v>
      </c>
      <c r="B444" s="25" t="str">
        <f>+'Resultater 2022'!BJ60</f>
        <v>Brøndby</v>
      </c>
      <c r="C444" s="26">
        <f>+'Resultater 2022'!BK60</f>
        <v>443198.92922871013</v>
      </c>
      <c r="E444" s="24">
        <f>+'Resultater 2022'!BI93</f>
        <v>25</v>
      </c>
      <c r="F444" s="25" t="str">
        <f>+'Resultater 2022'!BJ93</f>
        <v>Brøndby</v>
      </c>
      <c r="G444" s="28">
        <f>+'Resultater 2022'!BK93</f>
        <v>378952.65183202282</v>
      </c>
      <c r="I444" s="24">
        <f>+'Resultater 2022'!BI126</f>
        <v>25</v>
      </c>
      <c r="J444" s="25" t="str">
        <f>+'Resultater 2022'!BJ126</f>
        <v>Høje-Taastrup</v>
      </c>
      <c r="K444" s="27">
        <f>+'Resultater 2022'!BK126</f>
        <v>34.366220189480565</v>
      </c>
      <c r="M444" s="24">
        <f>+'Resultater 2022'!BI159</f>
        <v>25</v>
      </c>
      <c r="N444" s="25" t="str">
        <f>+'Resultater 2022'!BJ159</f>
        <v>Bornholm</v>
      </c>
      <c r="O444" s="28">
        <f>+'Resultater 2022'!BK159</f>
        <v>10575.139146567719</v>
      </c>
    </row>
    <row r="445" spans="1:16" x14ac:dyDescent="0.25">
      <c r="A445" s="24">
        <f>+'Resultater 2022'!BI61</f>
        <v>26</v>
      </c>
      <c r="B445" s="25" t="str">
        <f>+'Resultater 2022'!BJ61</f>
        <v>Fredensborg</v>
      </c>
      <c r="C445" s="26">
        <f>+'Resultater 2022'!BK61</f>
        <v>485018.37695035693</v>
      </c>
      <c r="E445" s="24">
        <f>+'Resultater 2022'!BI94</f>
        <v>26</v>
      </c>
      <c r="F445" s="25" t="str">
        <f>+'Resultater 2022'!BJ94</f>
        <v>Fredensborg</v>
      </c>
      <c r="G445" s="28">
        <f>+'Resultater 2022'!BK94</f>
        <v>411756.10333544511</v>
      </c>
      <c r="I445" s="24">
        <f>+'Resultater 2022'!BI127</f>
        <v>26</v>
      </c>
      <c r="J445" s="25" t="str">
        <f>+'Resultater 2022'!BJ127</f>
        <v>Halsnæs</v>
      </c>
      <c r="K445" s="27">
        <f>+'Resultater 2022'!BK127</f>
        <v>36.510584445467089</v>
      </c>
      <c r="M445" s="24">
        <f>+'Resultater 2022'!BI160</f>
        <v>26</v>
      </c>
      <c r="N445" s="25" t="str">
        <f>+'Resultater 2022'!BJ160</f>
        <v>Furesø</v>
      </c>
      <c r="O445" s="28">
        <f>+'Resultater 2022'!BK160</f>
        <v>10577.008041000263</v>
      </c>
    </row>
    <row r="446" spans="1:16" x14ac:dyDescent="0.25">
      <c r="A446" s="24">
        <v>27</v>
      </c>
      <c r="B446" s="25" t="str">
        <f>+'Resultater 2022'!BJ62</f>
        <v>Egedal</v>
      </c>
      <c r="C446" s="26">
        <f>+'Resultater 2022'!BK62</f>
        <v>537093.33333333326</v>
      </c>
      <c r="E446" s="24">
        <v>27</v>
      </c>
      <c r="F446" s="25" t="str">
        <f>+'Resultater 2022'!BJ95</f>
        <v>Egedal</v>
      </c>
      <c r="G446" s="28">
        <f>+'Resultater 2022'!BK95</f>
        <v>472847.17948717944</v>
      </c>
      <c r="I446" s="24">
        <v>27</v>
      </c>
      <c r="J446" s="25" t="str">
        <f>+'Resultater 2022'!BJ128</f>
        <v>Furesø</v>
      </c>
      <c r="K446" s="27">
        <f>+'Resultater 2022'!BK128</f>
        <v>37.589467173279139</v>
      </c>
      <c r="M446" s="24">
        <v>27</v>
      </c>
      <c r="N446" s="25" t="str">
        <f>+'Resultater 2022'!BJ161</f>
        <v>Fredensborg</v>
      </c>
      <c r="O446" s="28">
        <f>+'Resultater 2022'!BK161</f>
        <v>11065.416805616498</v>
      </c>
    </row>
    <row r="447" spans="1:16" x14ac:dyDescent="0.25">
      <c r="A447" s="24">
        <v>28</v>
      </c>
      <c r="B447" s="25" t="str">
        <f>+'Resultater 2022'!BJ63</f>
        <v>Allerød</v>
      </c>
      <c r="C447" s="26">
        <f>+'Resultater 2022'!BK63</f>
        <v>566694.63087248325</v>
      </c>
      <c r="E447" s="24">
        <v>28</v>
      </c>
      <c r="F447" s="25" t="str">
        <f>+'Resultater 2022'!BJ96</f>
        <v>Allerød</v>
      </c>
      <c r="G447" s="28">
        <f>+'Resultater 2022'!BK96</f>
        <v>485318.79194630863</v>
      </c>
      <c r="I447" s="24">
        <v>28</v>
      </c>
      <c r="J447" s="25" t="str">
        <f>+'Resultater 2022'!BJ129</f>
        <v>Bornholm</v>
      </c>
      <c r="K447" s="27">
        <f>+'Resultater 2022'!BK129</f>
        <v>40.259740259740262</v>
      </c>
      <c r="M447" s="24">
        <v>28</v>
      </c>
      <c r="N447" s="25" t="str">
        <f>+'Resultater 2022'!BJ162</f>
        <v>Albertslund</v>
      </c>
      <c r="O447" s="28">
        <f>+'Resultater 2022'!BK162</f>
        <v>11910.25641025641</v>
      </c>
    </row>
    <row r="448" spans="1:16" x14ac:dyDescent="0.25">
      <c r="A448" s="24">
        <v>29</v>
      </c>
      <c r="B448" s="25" t="str">
        <f>IFERROR(+'Resultater 2022'!BJ64,"")</f>
        <v/>
      </c>
      <c r="C448" s="25" t="str">
        <f>IFERROR(+'Resultater 2022'!BK64,"")</f>
        <v/>
      </c>
      <c r="E448" s="24">
        <v>29</v>
      </c>
      <c r="F448" s="25" t="str">
        <f>IFERROR(+'Resultater 2022'!BJ97,"")</f>
        <v/>
      </c>
      <c r="G448" s="25" t="str">
        <f>IFERROR(+'Resultater 2022'!BK97,"")</f>
        <v/>
      </c>
      <c r="I448" s="24">
        <v>29</v>
      </c>
      <c r="J448" s="25" t="str">
        <f>IFERROR(+'Resultater 2022'!BJ130,"")</f>
        <v/>
      </c>
      <c r="K448" s="25" t="str">
        <f>IFERROR(+'Resultater 2022'!BK130,"")</f>
        <v/>
      </c>
      <c r="M448" s="24">
        <v>29</v>
      </c>
      <c r="N448" s="25" t="str">
        <f>IFERROR(+'Resultater 2022'!BJ163,"")</f>
        <v/>
      </c>
      <c r="O448" s="25" t="str">
        <f>IFERROR(+'Resultater 2022'!BK163,"")</f>
        <v/>
      </c>
    </row>
    <row r="449" spans="1:15" x14ac:dyDescent="0.25">
      <c r="A449" s="58"/>
      <c r="B449" s="59" t="str">
        <f>+'Resultater 2022'!BJ65</f>
        <v>Gennemsnit</v>
      </c>
      <c r="C449" s="62">
        <f>+'Resultater 2022'!BK65</f>
        <v>373015.15990647546</v>
      </c>
      <c r="E449" s="58"/>
      <c r="F449" s="59" t="s">
        <v>51</v>
      </c>
      <c r="G449" s="68">
        <f>+'Resultater 2022'!BK98</f>
        <v>326137.6865624963</v>
      </c>
      <c r="I449" s="58"/>
      <c r="J449" s="59" t="str">
        <f>+'Resultater 2022'!BJ131</f>
        <v>Gennemsnit</v>
      </c>
      <c r="K449" s="65">
        <f>+'Resultater 2022'!BK131</f>
        <v>27.735303142874809</v>
      </c>
      <c r="M449" s="58"/>
      <c r="N449" s="59" t="str">
        <f>+'Resultater 2022'!BJ164</f>
        <v>Gennemsnit</v>
      </c>
      <c r="O449" s="68">
        <f>+'Resultater 2022'!BK164</f>
        <v>8771.6331906257383</v>
      </c>
    </row>
    <row r="450" spans="1:15" x14ac:dyDescent="0.25">
      <c r="A450" s="12" t="str">
        <f>+'Resultater 2022'!BD34</f>
        <v>I alt, inkl. kørsel</v>
      </c>
      <c r="B450" s="6"/>
      <c r="C450" s="6"/>
      <c r="D450" s="6"/>
      <c r="E450" s="12"/>
      <c r="F450" s="6"/>
      <c r="G450" s="6"/>
      <c r="I450" s="12"/>
      <c r="J450" s="6"/>
      <c r="K450" s="6"/>
      <c r="M450" s="12"/>
      <c r="N450" s="6"/>
      <c r="O450" s="6"/>
    </row>
    <row r="451" spans="1:15" x14ac:dyDescent="0.25">
      <c r="A451" s="10" t="s">
        <v>46</v>
      </c>
      <c r="B451" s="5"/>
      <c r="C451" s="9"/>
      <c r="D451" s="6"/>
      <c r="E451" s="10" t="s">
        <v>48</v>
      </c>
      <c r="F451" s="5"/>
      <c r="G451" s="9"/>
      <c r="I451" s="10" t="s">
        <v>49</v>
      </c>
      <c r="J451" s="5"/>
      <c r="K451" s="9"/>
      <c r="M451" s="10" t="s">
        <v>50</v>
      </c>
      <c r="N451" s="5"/>
      <c r="O451" s="9"/>
    </row>
    <row r="452" spans="1:15" x14ac:dyDescent="0.25">
      <c r="A452" s="20">
        <f>+'Resultater 2022'!BD36</f>
        <v>1</v>
      </c>
      <c r="B452" s="21" t="str">
        <f>+'Resultater 2022'!BF36</f>
        <v>Rødovre</v>
      </c>
      <c r="C452" s="23">
        <f>+'Resultater 2022'!BG36</f>
        <v>235499.49318616965</v>
      </c>
      <c r="D452" s="6"/>
      <c r="E452" s="33">
        <f>+'Resultater 2022'!BD69</f>
        <v>1</v>
      </c>
      <c r="F452" s="34" t="str">
        <f>+'Resultater 2022'!BF69</f>
        <v>Rødovre</v>
      </c>
      <c r="G452" s="36">
        <f>+'Resultater 2022'!BG69</f>
        <v>216240.56763149006</v>
      </c>
      <c r="I452" s="33">
        <f>+'Resultater 2022'!BD102</f>
        <v>1</v>
      </c>
      <c r="J452" s="34" t="str">
        <f>+'Resultater 2022'!BF102</f>
        <v>Frederiksberg</v>
      </c>
      <c r="K452" s="35">
        <f>+'Resultater 2022'!BG102</f>
        <v>16.92828696840208</v>
      </c>
      <c r="M452" s="33">
        <f>+'Resultater 2022'!BD135</f>
        <v>1</v>
      </c>
      <c r="N452" s="34" t="str">
        <f>+'Resultater 2022'!BF135</f>
        <v>Frederiksberg</v>
      </c>
      <c r="O452" s="36">
        <f>+'Resultater 2022'!BG135</f>
        <v>5903.8981424958574</v>
      </c>
    </row>
    <row r="453" spans="1:15" x14ac:dyDescent="0.25">
      <c r="A453" s="20">
        <f>+'Resultater 2022'!BD37</f>
        <v>2</v>
      </c>
      <c r="B453" s="21" t="str">
        <f>+'Resultater 2022'!BF37</f>
        <v>Hillerød</v>
      </c>
      <c r="C453" s="23">
        <f>+'Resultater 2022'!BG37</f>
        <v>244716.91210097866</v>
      </c>
      <c r="D453" s="6"/>
      <c r="E453" s="33">
        <f>+'Resultater 2022'!BD70</f>
        <v>2</v>
      </c>
      <c r="F453" s="34" t="str">
        <f>+'Resultater 2022'!BF70</f>
        <v>Hillerød</v>
      </c>
      <c r="G453" s="36">
        <f>+'Resultater 2022'!BG70</f>
        <v>220535.9919509741</v>
      </c>
      <c r="I453" s="33">
        <f>+'Resultater 2022'!BD103</f>
        <v>2</v>
      </c>
      <c r="J453" s="34" t="str">
        <f>+'Resultater 2022'!BF103</f>
        <v>København</v>
      </c>
      <c r="K453" s="35">
        <f>+'Resultater 2022'!BG103</f>
        <v>17.40456885524911</v>
      </c>
      <c r="M453" s="33">
        <f>+'Resultater 2022'!BD136</f>
        <v>2</v>
      </c>
      <c r="N453" s="34" t="str">
        <f>+'Resultater 2022'!BF136</f>
        <v>København</v>
      </c>
      <c r="O453" s="36">
        <f>+'Resultater 2022'!BG136</f>
        <v>6373.1407972768684</v>
      </c>
    </row>
    <row r="454" spans="1:15" x14ac:dyDescent="0.25">
      <c r="A454" s="20">
        <f>+'Resultater 2022'!BD38</f>
        <v>3</v>
      </c>
      <c r="B454" s="21" t="str">
        <f>+'Resultater 2022'!BF38</f>
        <v>Bornholm</v>
      </c>
      <c r="C454" s="23">
        <f>+'Resultater 2022'!BG38</f>
        <v>277078.65168539324</v>
      </c>
      <c r="E454" s="33">
        <f>+'Resultater 2022'!BD71</f>
        <v>3</v>
      </c>
      <c r="F454" s="34" t="str">
        <f>+'Resultater 2022'!BF71</f>
        <v>Bornholm</v>
      </c>
      <c r="G454" s="36">
        <f>+'Resultater 2022'!BG71</f>
        <v>249887.64044943822</v>
      </c>
      <c r="I454" s="33">
        <f>+'Resultater 2022'!BD104</f>
        <v>3</v>
      </c>
      <c r="J454" s="34" t="str">
        <f>+'Resultater 2022'!BF104</f>
        <v>Lyngby-Taarbæk</v>
      </c>
      <c r="K454" s="35">
        <f>+'Resultater 2022'!BG104</f>
        <v>21.086265639762935</v>
      </c>
      <c r="M454" s="33">
        <f>+'Resultater 2022'!BD137</f>
        <v>3</v>
      </c>
      <c r="N454" s="34" t="str">
        <f>+'Resultater 2022'!BF137</f>
        <v>Vallensbæk</v>
      </c>
      <c r="O454" s="36">
        <f>+'Resultater 2022'!BG137</f>
        <v>6826.6930198689279</v>
      </c>
    </row>
    <row r="455" spans="1:15" x14ac:dyDescent="0.25">
      <c r="A455" s="20">
        <f>+'Resultater 2022'!BD39</f>
        <v>4</v>
      </c>
      <c r="B455" s="21" t="str">
        <f>+'Resultater 2022'!BF39</f>
        <v>Halsnæs</v>
      </c>
      <c r="C455" s="23">
        <f>+'Resultater 2022'!BG39</f>
        <v>296312.42740998836</v>
      </c>
      <c r="E455" s="33">
        <f>+'Resultater 2022'!BD72</f>
        <v>4</v>
      </c>
      <c r="F455" s="34" t="str">
        <f>+'Resultater 2022'!BF72</f>
        <v>Halsnæs</v>
      </c>
      <c r="G455" s="36">
        <f>+'Resultater 2022'!BG72</f>
        <v>262485.48199767707</v>
      </c>
      <c r="I455" s="33">
        <f>+'Resultater 2022'!BD105</f>
        <v>4</v>
      </c>
      <c r="J455" s="34" t="str">
        <f>+'Resultater 2022'!BF105</f>
        <v>Egedal</v>
      </c>
      <c r="K455" s="35">
        <f>+'Resultater 2022'!BG105</f>
        <v>21.298971454986713</v>
      </c>
      <c r="M455" s="33">
        <f>+'Resultater 2022'!BD138</f>
        <v>4</v>
      </c>
      <c r="N455" s="34" t="str">
        <f>+'Resultater 2022'!BF138</f>
        <v>Lyngby-Taarbæk</v>
      </c>
      <c r="O455" s="36">
        <f>+'Resultater 2022'!BG138</f>
        <v>6945.0568328227455</v>
      </c>
    </row>
    <row r="456" spans="1:15" x14ac:dyDescent="0.25">
      <c r="A456" s="20">
        <f>+'Resultater 2022'!BD40</f>
        <v>5</v>
      </c>
      <c r="B456" s="21" t="str">
        <f>+'Resultater 2022'!BF40</f>
        <v>Hvidovre</v>
      </c>
      <c r="C456" s="23">
        <f>+'Resultater 2022'!BG40</f>
        <v>305510.14520626987</v>
      </c>
      <c r="E456" s="33">
        <f>+'Resultater 2022'!BD73</f>
        <v>5</v>
      </c>
      <c r="F456" s="34" t="str">
        <f>+'Resultater 2022'!BF73</f>
        <v>Hvidovre</v>
      </c>
      <c r="G456" s="36">
        <f>+'Resultater 2022'!BG73</f>
        <v>266554.47639196081</v>
      </c>
      <c r="I456" s="33">
        <f>+'Resultater 2022'!BD106</f>
        <v>5</v>
      </c>
      <c r="J456" s="34" t="str">
        <f>+'Resultater 2022'!BF106</f>
        <v>Vallensbæk</v>
      </c>
      <c r="K456" s="35">
        <f>+'Resultater 2022'!BG106</f>
        <v>23.166545303235203</v>
      </c>
      <c r="M456" s="33">
        <f>+'Resultater 2022'!BD139</f>
        <v>5</v>
      </c>
      <c r="N456" s="34" t="str">
        <f>+'Resultater 2022'!BF139</f>
        <v>Hillerød</v>
      </c>
      <c r="O456" s="36">
        <f>+'Resultater 2022'!BG139</f>
        <v>7484.2314377948833</v>
      </c>
    </row>
    <row r="457" spans="1:15" x14ac:dyDescent="0.25">
      <c r="A457" s="20">
        <f>+'Resultater 2022'!BD41</f>
        <v>6</v>
      </c>
      <c r="B457" s="21" t="str">
        <f>+'Resultater 2022'!BF41</f>
        <v>Høje-Taastrup</v>
      </c>
      <c r="C457" s="23">
        <f>+'Resultater 2022'!BG41</f>
        <v>323516.4379311832</v>
      </c>
      <c r="E457" s="33">
        <f>+'Resultater 2022'!BD74</f>
        <v>6</v>
      </c>
      <c r="F457" s="34" t="str">
        <f>+'Resultater 2022'!BF74</f>
        <v>Høje-Taastrup</v>
      </c>
      <c r="G457" s="36">
        <f>+'Resultater 2022'!BG74</f>
        <v>282265.50109622022</v>
      </c>
      <c r="I457" s="33">
        <f>+'Resultater 2022'!BD107</f>
        <v>6</v>
      </c>
      <c r="J457" s="34" t="str">
        <f>+'Resultater 2022'!BF107</f>
        <v>Gladsaxe</v>
      </c>
      <c r="K457" s="35">
        <f>+'Resultater 2022'!BG107</f>
        <v>26.243009179507752</v>
      </c>
      <c r="M457" s="33">
        <f>+'Resultater 2022'!BD140</f>
        <v>6</v>
      </c>
      <c r="N457" s="34" t="str">
        <f>+'Resultater 2022'!BF140</f>
        <v>Rødovre</v>
      </c>
      <c r="O457" s="36">
        <f>+'Resultater 2022'!BG140</f>
        <v>7487.4234683929353</v>
      </c>
    </row>
    <row r="458" spans="1:15" x14ac:dyDescent="0.25">
      <c r="A458" s="20">
        <f>+'Resultater 2022'!BD42</f>
        <v>7</v>
      </c>
      <c r="B458" s="21" t="str">
        <f>+'Resultater 2022'!BF42</f>
        <v>Gladsaxe</v>
      </c>
      <c r="C458" s="23">
        <f>+'Resultater 2022'!BG42</f>
        <v>327398.61523244309</v>
      </c>
      <c r="E458" s="33">
        <f>+'Resultater 2022'!BD75</f>
        <v>7</v>
      </c>
      <c r="F458" s="34" t="str">
        <f>+'Resultater 2022'!BF75</f>
        <v>Gladsaxe</v>
      </c>
      <c r="G458" s="36">
        <f>+'Resultater 2022'!BG75</f>
        <v>289749.1232802805</v>
      </c>
      <c r="I458" s="33">
        <f>+'Resultater 2022'!BD108</f>
        <v>7</v>
      </c>
      <c r="J458" s="34" t="str">
        <f>+'Resultater 2022'!BF108</f>
        <v>Rudersdal</v>
      </c>
      <c r="K458" s="35">
        <f>+'Resultater 2022'!BG108</f>
        <v>26.836396700655968</v>
      </c>
      <c r="M458" s="33">
        <f>+'Resultater 2022'!BD141</f>
        <v>7</v>
      </c>
      <c r="N458" s="34" t="str">
        <f>+'Resultater 2022'!BF141</f>
        <v>Gladsaxe</v>
      </c>
      <c r="O458" s="36">
        <f>+'Resultater 2022'!BG141</f>
        <v>7603.8889019987246</v>
      </c>
    </row>
    <row r="459" spans="1:15" x14ac:dyDescent="0.25">
      <c r="A459" s="20">
        <f>+'Resultater 2022'!BD43</f>
        <v>8</v>
      </c>
      <c r="B459" s="21" t="str">
        <f>+'Resultater 2022'!BF43</f>
        <v>Ishøj</v>
      </c>
      <c r="C459" s="23">
        <f>+'Resultater 2022'!BG43</f>
        <v>334749.1909385114</v>
      </c>
      <c r="E459" s="33">
        <f>+'Resultater 2022'!BD76</f>
        <v>8</v>
      </c>
      <c r="F459" s="34" t="str">
        <f>+'Resultater 2022'!BF76</f>
        <v>Ballerup</v>
      </c>
      <c r="G459" s="36">
        <f>+'Resultater 2022'!BG76</f>
        <v>293735.67755974509</v>
      </c>
      <c r="I459" s="33">
        <f>+'Resultater 2022'!BD109</f>
        <v>8</v>
      </c>
      <c r="J459" s="34" t="str">
        <f>+'Resultater 2022'!BF109</f>
        <v>Hørsholm</v>
      </c>
      <c r="K459" s="35">
        <f>+'Resultater 2022'!BG109</f>
        <v>27.639505389980975</v>
      </c>
      <c r="M459" s="33">
        <f>+'Resultater 2022'!BD142</f>
        <v>8</v>
      </c>
      <c r="N459" s="34" t="str">
        <f>+'Resultater 2022'!BF142</f>
        <v>Rudersdal</v>
      </c>
      <c r="O459" s="36">
        <f>+'Resultater 2022'!BG142</f>
        <v>8287.3287003961814</v>
      </c>
    </row>
    <row r="460" spans="1:15" x14ac:dyDescent="0.25">
      <c r="A460" s="20">
        <f>+'Resultater 2022'!BD44</f>
        <v>9</v>
      </c>
      <c r="B460" s="21" t="str">
        <f>+'Resultater 2022'!BF44</f>
        <v>Ballerup</v>
      </c>
      <c r="C460" s="23">
        <f>+'Resultater 2022'!BG44</f>
        <v>336648.11569643166</v>
      </c>
      <c r="E460" s="33">
        <f>+'Resultater 2022'!BD77</f>
        <v>9</v>
      </c>
      <c r="F460" s="34" t="str">
        <f>+'Resultater 2022'!BF77</f>
        <v>Ishøj</v>
      </c>
      <c r="G460" s="36">
        <f>+'Resultater 2022'!BG77</f>
        <v>294599.51456310687</v>
      </c>
      <c r="I460" s="33">
        <f>+'Resultater 2022'!BD110</f>
        <v>9</v>
      </c>
      <c r="J460" s="34" t="str">
        <f>+'Resultater 2022'!BF110</f>
        <v>Gentofte</v>
      </c>
      <c r="K460" s="35">
        <f>+'Resultater 2022'!BG110</f>
        <v>28.036607629750812</v>
      </c>
      <c r="M460" s="33">
        <f>+'Resultater 2022'!BD143</f>
        <v>9</v>
      </c>
      <c r="N460" s="34" t="str">
        <f>+'Resultater 2022'!BF143</f>
        <v>Hvidovre</v>
      </c>
      <c r="O460" s="36">
        <f>+'Resultater 2022'!BG143</f>
        <v>8638.7010315704192</v>
      </c>
    </row>
    <row r="461" spans="1:15" x14ac:dyDescent="0.25">
      <c r="A461" s="37">
        <f>+'Resultater 2022'!BD45</f>
        <v>10</v>
      </c>
      <c r="B461" s="38" t="str">
        <f>+'Resultater 2022'!BF45</f>
        <v>Vallensbæk</v>
      </c>
      <c r="C461" s="39">
        <f>+'Resultater 2022'!BG45</f>
        <v>339919.17377638078</v>
      </c>
      <c r="E461" s="37">
        <f>+'Resultater 2022'!BD78</f>
        <v>10</v>
      </c>
      <c r="F461" s="38" t="str">
        <f>+'Resultater 2022'!BF78</f>
        <v>Vallensbæk</v>
      </c>
      <c r="G461" s="41">
        <f>+'Resultater 2022'!BG78</f>
        <v>294678.94027840142</v>
      </c>
      <c r="I461" s="37">
        <f>+'Resultater 2022'!BD111</f>
        <v>10</v>
      </c>
      <c r="J461" s="38" t="str">
        <f>+'Resultater 2022'!BF111</f>
        <v>Brøndby</v>
      </c>
      <c r="K461" s="40">
        <f>+'Resultater 2022'!BG111</f>
        <v>29.629294755877034</v>
      </c>
      <c r="M461" s="37">
        <f>+'Resultater 2022'!BD144</f>
        <v>10</v>
      </c>
      <c r="N461" s="38" t="str">
        <f>+'Resultater 2022'!BF144</f>
        <v>Gentofte</v>
      </c>
      <c r="O461" s="41">
        <f>+'Resultater 2022'!BG144</f>
        <v>8708.5378286743944</v>
      </c>
    </row>
    <row r="462" spans="1:15" x14ac:dyDescent="0.25">
      <c r="A462">
        <f>+'Resultater 2022'!BD46</f>
        <v>11</v>
      </c>
      <c r="B462" s="6" t="str">
        <f>+'Resultater 2022'!BF46</f>
        <v>Frederikssund</v>
      </c>
      <c r="C462" s="17">
        <f>+'Resultater 2022'!BG46</f>
        <v>343528.14586963889</v>
      </c>
      <c r="E462">
        <f>+'Resultater 2022'!BD79</f>
        <v>11</v>
      </c>
      <c r="F462" s="6" t="str">
        <f>+'Resultater 2022'!BF79</f>
        <v>Frederikssund</v>
      </c>
      <c r="G462" s="8">
        <f>+'Resultater 2022'!BG79</f>
        <v>304932.10605723911</v>
      </c>
      <c r="I462">
        <f>+'Resultater 2022'!BD112</f>
        <v>11</v>
      </c>
      <c r="J462" s="6" t="str">
        <f>+'Resultater 2022'!BF112</f>
        <v>Fredensborg</v>
      </c>
      <c r="K462" s="7">
        <f>+'Resultater 2022'!BG112</f>
        <v>29.714918824045633</v>
      </c>
      <c r="M462">
        <f>+'Resultater 2022'!BD145</f>
        <v>11</v>
      </c>
      <c r="N462" s="6" t="str">
        <f>+'Resultater 2022'!BF145</f>
        <v>Hørsholm</v>
      </c>
      <c r="O462" s="8">
        <f>+'Resultater 2022'!BG145</f>
        <v>8945.7269340519979</v>
      </c>
    </row>
    <row r="463" spans="1:15" x14ac:dyDescent="0.25">
      <c r="A463">
        <f>+'Resultater 2022'!BD47</f>
        <v>12</v>
      </c>
      <c r="B463" s="6" t="str">
        <f>+'Resultater 2022'!BF47</f>
        <v>Rudersdal</v>
      </c>
      <c r="C463" s="17">
        <f>+'Resultater 2022'!BG47</f>
        <v>346623.91093901265</v>
      </c>
      <c r="E463">
        <f>+'Resultater 2022'!BD80</f>
        <v>12</v>
      </c>
      <c r="F463" s="6" t="str">
        <f>+'Resultater 2022'!BF80</f>
        <v>Rudersdal</v>
      </c>
      <c r="G463" s="8">
        <f>+'Resultater 2022'!BG80</f>
        <v>308809.29332042602</v>
      </c>
      <c r="I463">
        <f>+'Resultater 2022'!BD113</f>
        <v>12</v>
      </c>
      <c r="J463" s="6" t="str">
        <f>+'Resultater 2022'!BF113</f>
        <v>Helsingør</v>
      </c>
      <c r="K463" s="7">
        <f>+'Resultater 2022'!BG113</f>
        <v>29.804310833806014</v>
      </c>
      <c r="M463">
        <f>+'Resultater 2022'!BD146</f>
        <v>12</v>
      </c>
      <c r="N463" s="6" t="str">
        <f>+'Resultater 2022'!BF146</f>
        <v>Egedal</v>
      </c>
      <c r="O463" s="8">
        <f>+'Resultater 2022'!BG146</f>
        <v>9058.5538734157708</v>
      </c>
    </row>
    <row r="464" spans="1:15" x14ac:dyDescent="0.25">
      <c r="A464">
        <f>+'Resultater 2022'!BD48</f>
        <v>13</v>
      </c>
      <c r="B464" s="6" t="str">
        <f>+'Resultater 2022'!BF48</f>
        <v>Gentofte</v>
      </c>
      <c r="C464" s="17">
        <f>+'Resultater 2022'!BG48</f>
        <v>349429.17547568708</v>
      </c>
      <c r="E464">
        <f>+'Resultater 2022'!BD81</f>
        <v>13</v>
      </c>
      <c r="F464" s="6" t="str">
        <f>+'Resultater 2022'!BF81</f>
        <v>Gribskov</v>
      </c>
      <c r="G464" s="8">
        <f>+'Resultater 2022'!BG81</f>
        <v>308952.26238182321</v>
      </c>
      <c r="I464">
        <f>+'Resultater 2022'!BD114</f>
        <v>13</v>
      </c>
      <c r="J464" s="6" t="str">
        <f>+'Resultater 2022'!BF114</f>
        <v>Hvidovre</v>
      </c>
      <c r="K464" s="7">
        <f>+'Resultater 2022'!BG114</f>
        <v>32.40876367376196</v>
      </c>
      <c r="M464">
        <f>+'Resultater 2022'!BD147</f>
        <v>13</v>
      </c>
      <c r="N464" s="6" t="str">
        <f>+'Resultater 2022'!BF147</f>
        <v>Helsingør</v>
      </c>
      <c r="O464" s="8">
        <f>+'Resultater 2022'!BG147</f>
        <v>9421.4407260351654</v>
      </c>
    </row>
    <row r="465" spans="1:15" x14ac:dyDescent="0.25">
      <c r="A465">
        <f>+'Resultater 2022'!BD49</f>
        <v>14</v>
      </c>
      <c r="B465" s="6" t="str">
        <f>+'Resultater 2022'!BF49</f>
        <v>Helsingør</v>
      </c>
      <c r="C465" s="17">
        <f>+'Resultater 2022'!BG49</f>
        <v>352364.63983252441</v>
      </c>
      <c r="E465">
        <f>+'Resultater 2022'!BD82</f>
        <v>14</v>
      </c>
      <c r="F465" s="6" t="str">
        <f>+'Resultater 2022'!BF82</f>
        <v>Gentofte</v>
      </c>
      <c r="G465" s="8">
        <f>+'Resultater 2022'!BG82</f>
        <v>310613.10782241012</v>
      </c>
      <c r="I465">
        <f>+'Resultater 2022'!BD115</f>
        <v>14</v>
      </c>
      <c r="J465" s="6" t="str">
        <f>+'Resultater 2022'!BF115</f>
        <v>Frederikssund</v>
      </c>
      <c r="K465" s="7">
        <f>+'Resultater 2022'!BG115</f>
        <v>32.886264856340631</v>
      </c>
      <c r="M465">
        <f>+'Resultater 2022'!BD148</f>
        <v>14</v>
      </c>
      <c r="N465" s="6" t="str">
        <f>+'Resultater 2022'!BF148</f>
        <v>Ishøj</v>
      </c>
      <c r="O465" s="8">
        <f>+'Resultater 2022'!BG148</f>
        <v>10009.621331867227</v>
      </c>
    </row>
    <row r="466" spans="1:15" x14ac:dyDescent="0.25">
      <c r="A466">
        <f>+'Resultater 2022'!BD50</f>
        <v>15</v>
      </c>
      <c r="B466" s="6" t="str">
        <f>+'Resultater 2022'!BF50</f>
        <v>Gribskov</v>
      </c>
      <c r="C466" s="17">
        <f>+'Resultater 2022'!BG50</f>
        <v>358712.9907014746</v>
      </c>
      <c r="E466">
        <f>+'Resultater 2022'!BD83</f>
        <v>15</v>
      </c>
      <c r="F466" s="6" t="str">
        <f>+'Resultater 2022'!BF83</f>
        <v>Helsingør</v>
      </c>
      <c r="G466" s="8">
        <f>+'Resultater 2022'!BG83</f>
        <v>316110.00095156522</v>
      </c>
      <c r="I466">
        <f>+'Resultater 2022'!BD116</f>
        <v>15</v>
      </c>
      <c r="J466" s="6" t="str">
        <f>+'Resultater 2022'!BF116</f>
        <v>Hillerød</v>
      </c>
      <c r="K466" s="7">
        <f>+'Resultater 2022'!BG116</f>
        <v>33.936553265458159</v>
      </c>
      <c r="M466">
        <f>+'Resultater 2022'!BD149</f>
        <v>15</v>
      </c>
      <c r="N466" s="6" t="str">
        <f>+'Resultater 2022'!BF149</f>
        <v>Frederikssund</v>
      </c>
      <c r="O466" s="8">
        <f>+'Resultater 2022'!BG149</f>
        <v>10028.078003000117</v>
      </c>
    </row>
    <row r="467" spans="1:15" x14ac:dyDescent="0.25">
      <c r="A467">
        <f>+'Resultater 2022'!BD51</f>
        <v>16</v>
      </c>
      <c r="B467" s="6" t="str">
        <f>+'Resultater 2022'!BF51</f>
        <v>Hørsholm</v>
      </c>
      <c r="C467" s="17">
        <f>+'Resultater 2022'!BG51</f>
        <v>376097.94092342991</v>
      </c>
      <c r="E467">
        <f>+'Resultater 2022'!BD84</f>
        <v>16</v>
      </c>
      <c r="F467" s="6" t="str">
        <f>+'Resultater 2022'!BF84</f>
        <v>Hørsholm</v>
      </c>
      <c r="G467" s="8">
        <f>+'Resultater 2022'!BG84</f>
        <v>323657.27272727276</v>
      </c>
      <c r="I467">
        <f>+'Resultater 2022'!BD117</f>
        <v>16</v>
      </c>
      <c r="J467" s="6" t="str">
        <f>+'Resultater 2022'!BF117</f>
        <v>Ishøj</v>
      </c>
      <c r="K467" s="7">
        <f>+'Resultater 2022'!BG117</f>
        <v>33.977046251116761</v>
      </c>
      <c r="M467">
        <f>+'Resultater 2022'!BD150</f>
        <v>16</v>
      </c>
      <c r="N467" s="6" t="str">
        <f>+'Resultater 2022'!BF150</f>
        <v>Halsnæs</v>
      </c>
      <c r="O467" s="8">
        <f>+'Resultater 2022'!BG150</f>
        <v>10400.368154624939</v>
      </c>
    </row>
    <row r="468" spans="1:15" x14ac:dyDescent="0.25">
      <c r="A468">
        <f>+'Resultater 2022'!BD52</f>
        <v>17</v>
      </c>
      <c r="B468" s="6" t="str">
        <f>+'Resultater 2022'!BF52</f>
        <v>Lyngby-Taarbæk</v>
      </c>
      <c r="C468" s="17">
        <f>+'Resultater 2022'!BG52</f>
        <v>384396.04605691938</v>
      </c>
      <c r="E468">
        <f>+'Resultater 2022'!BD85</f>
        <v>17</v>
      </c>
      <c r="F468" s="6" t="str">
        <f>+'Resultater 2022'!BF85</f>
        <v>Lyngby-Taarbæk</v>
      </c>
      <c r="G468" s="8">
        <f>+'Resultater 2022'!BG85</f>
        <v>329364.00173799699</v>
      </c>
      <c r="I468">
        <f>+'Resultater 2022'!BD118</f>
        <v>17</v>
      </c>
      <c r="J468" s="6" t="str">
        <f>+'Resultater 2022'!BF118</f>
        <v>Gribskov</v>
      </c>
      <c r="K468" s="7">
        <f>+'Resultater 2022'!BG118</f>
        <v>34.214402981763321</v>
      </c>
      <c r="M468">
        <f>+'Resultater 2022'!BD151</f>
        <v>17</v>
      </c>
      <c r="N468" s="6" t="str">
        <f>+'Resultater 2022'!BF151</f>
        <v>Brøndby</v>
      </c>
      <c r="O468" s="8">
        <f>+'Resultater 2022'!BG151</f>
        <v>10429.475587703437</v>
      </c>
    </row>
    <row r="469" spans="1:15" x14ac:dyDescent="0.25">
      <c r="A469">
        <f>+'Resultater 2022'!BD53</f>
        <v>18</v>
      </c>
      <c r="B469" s="6" t="str">
        <f>+'Resultater 2022'!BF53</f>
        <v>København</v>
      </c>
      <c r="C469" s="17">
        <f>+'Resultater 2022'!BG53</f>
        <v>396156.50927466864</v>
      </c>
      <c r="E469">
        <f>+'Resultater 2022'!BD86</f>
        <v>18</v>
      </c>
      <c r="F469" s="6" t="str">
        <f>+'Resultater 2022'!BF86</f>
        <v>Frederiksberg</v>
      </c>
      <c r="G469" s="8">
        <f>+'Resultater 2022'!BG86</f>
        <v>348759.3371683695</v>
      </c>
      <c r="I469">
        <f>+'Resultater 2022'!BD119</f>
        <v>18</v>
      </c>
      <c r="J469" s="6" t="str">
        <f>+'Resultater 2022'!BF119</f>
        <v>Rødovre</v>
      </c>
      <c r="K469" s="7">
        <f>+'Resultater 2022'!BG119</f>
        <v>34.625433841594194</v>
      </c>
      <c r="M469">
        <f>+'Resultater 2022'!BD152</f>
        <v>18</v>
      </c>
      <c r="N469" s="6" t="str">
        <f>+'Resultater 2022'!BF152</f>
        <v>Ballerup</v>
      </c>
      <c r="O469" s="8">
        <f>+'Resultater 2022'!BG152</f>
        <v>10443.600013693474</v>
      </c>
    </row>
    <row r="470" spans="1:15" x14ac:dyDescent="0.25">
      <c r="A470">
        <f>+'Resultater 2022'!BD54</f>
        <v>19</v>
      </c>
      <c r="B470" s="6" t="str">
        <f>+'Resultater 2022'!BF54</f>
        <v>Frederiksberg</v>
      </c>
      <c r="C470" s="17">
        <f>+'Resultater 2022'!BG54</f>
        <v>396411.0929853181</v>
      </c>
      <c r="E470">
        <f>+'Resultater 2022'!BD87</f>
        <v>19</v>
      </c>
      <c r="F470" s="6" t="str">
        <f>+'Resultater 2022'!BF87</f>
        <v>Brøndby</v>
      </c>
      <c r="G470" s="8">
        <f>+'Resultater 2022'!BG87</f>
        <v>351998.77937137632</v>
      </c>
      <c r="I470">
        <f>+'Resultater 2022'!BD120</f>
        <v>19</v>
      </c>
      <c r="J470" s="6" t="str">
        <f>+'Resultater 2022'!BF120</f>
        <v>Ballerup</v>
      </c>
      <c r="K470" s="7">
        <f>+'Resultater 2022'!BG120</f>
        <v>35.554414432919103</v>
      </c>
      <c r="M470">
        <f>+'Resultater 2022'!BD153</f>
        <v>19</v>
      </c>
      <c r="N470" s="6" t="str">
        <f>+'Resultater 2022'!BF153</f>
        <v>Gribskov</v>
      </c>
      <c r="O470" s="8">
        <f>+'Resultater 2022'!BG153</f>
        <v>10570.617207259178</v>
      </c>
    </row>
    <row r="471" spans="1:15" x14ac:dyDescent="0.25">
      <c r="A471" s="24">
        <f>+'Resultater 2022'!BD55</f>
        <v>20</v>
      </c>
      <c r="B471" s="25" t="str">
        <f>+'Resultater 2022'!BF55</f>
        <v>Brøndby</v>
      </c>
      <c r="C471" s="26">
        <f>+'Resultater 2022'!BG55</f>
        <v>410588.95331095514</v>
      </c>
      <c r="E471" s="24">
        <f>+'Resultater 2022'!BD88</f>
        <v>20</v>
      </c>
      <c r="F471" s="25" t="str">
        <f>+'Resultater 2022'!BF88</f>
        <v>København</v>
      </c>
      <c r="G471" s="28">
        <f>+'Resultater 2022'!BG88</f>
        <v>366176.30981159111</v>
      </c>
      <c r="H471" s="32"/>
      <c r="I471" s="24">
        <f>+'Resultater 2022'!BD121</f>
        <v>20</v>
      </c>
      <c r="J471" s="25" t="str">
        <f>+'Resultater 2022'!BF121</f>
        <v>Høje-Taastrup</v>
      </c>
      <c r="K471" s="27">
        <f>+'Resultater 2022'!BG121</f>
        <v>37.861512874580498</v>
      </c>
      <c r="L471" s="32"/>
      <c r="M471" s="24">
        <f>+'Resultater 2022'!BD154</f>
        <v>20</v>
      </c>
      <c r="N471" s="25" t="str">
        <f>+'Resultater 2022'!BF154</f>
        <v>Bornholm</v>
      </c>
      <c r="O471" s="28">
        <f>+'Resultater 2022'!BG154</f>
        <v>10579.896294182008</v>
      </c>
    </row>
    <row r="472" spans="1:15" x14ac:dyDescent="0.25">
      <c r="A472" s="24">
        <f>+'Resultater 2022'!BD56</f>
        <v>21</v>
      </c>
      <c r="B472" s="25" t="str">
        <f>+'Resultater 2022'!BF56</f>
        <v>Fredensborg</v>
      </c>
      <c r="C472" s="26">
        <f>+'Resultater 2022'!BG56</f>
        <v>445891.58642238739</v>
      </c>
      <c r="E472" s="24">
        <f>+'Resultater 2022'!BD89</f>
        <v>21</v>
      </c>
      <c r="F472" s="25" t="str">
        <f>+'Resultater 2022'!BF89</f>
        <v>Fredensborg</v>
      </c>
      <c r="G472" s="28">
        <f>+'Resultater 2022'!BG89</f>
        <v>379634.31053908507</v>
      </c>
      <c r="I472" s="24">
        <f>+'Resultater 2022'!BD122</f>
        <v>21</v>
      </c>
      <c r="J472" s="25" t="str">
        <f>+'Resultater 2022'!BF122</f>
        <v>Halsnæs</v>
      </c>
      <c r="K472" s="27">
        <f>+'Resultater 2022'!BG122</f>
        <v>39.622641509433961</v>
      </c>
      <c r="M472" s="24">
        <f>+'Resultater 2022'!BD155</f>
        <v>21</v>
      </c>
      <c r="N472" s="25" t="str">
        <f>+'Resultater 2022'!BF155</f>
        <v>Høje-Taastrup</v>
      </c>
      <c r="O472" s="28">
        <f>+'Resultater 2022'!BG155</f>
        <v>10686.998903804459</v>
      </c>
    </row>
    <row r="473" spans="1:15" x14ac:dyDescent="0.25">
      <c r="A473" s="24">
        <f>+'Resultater 2022'!BD57</f>
        <v>22</v>
      </c>
      <c r="B473" s="25" t="str">
        <f>+'Resultater 2022'!BF57</f>
        <v>Egedal</v>
      </c>
      <c r="C473" s="26">
        <f>+'Resultater 2022'!BG57</f>
        <v>481951.52830529923</v>
      </c>
      <c r="E473" s="24">
        <f>+'Resultater 2022'!BD90</f>
        <v>22</v>
      </c>
      <c r="F473" s="25" t="str">
        <f>+'Resultater 2022'!BF90</f>
        <v>Egedal</v>
      </c>
      <c r="G473" s="28">
        <f>+'Resultater 2022'!BG90</f>
        <v>425304.75673720374</v>
      </c>
      <c r="I473" s="24">
        <f>+'Resultater 2022'!BD123</f>
        <v>22</v>
      </c>
      <c r="J473" s="25" t="str">
        <f>+'Resultater 2022'!BF123</f>
        <v>Bornholm</v>
      </c>
      <c r="K473" s="27">
        <f>+'Resultater 2022'!BG123</f>
        <v>42.338613767185194</v>
      </c>
      <c r="M473" s="24">
        <f>+'Resultater 2022'!BD156</f>
        <v>22</v>
      </c>
      <c r="N473" s="25" t="str">
        <f>+'Resultater 2022'!BF156</f>
        <v>Fredensborg</v>
      </c>
      <c r="O473" s="28">
        <f>+'Resultater 2022'!BG156</f>
        <v>11280.802720491443</v>
      </c>
    </row>
    <row r="474" spans="1:15" x14ac:dyDescent="0.25">
      <c r="A474" s="24">
        <f>+'Resultater 2022'!BD58</f>
        <v>23</v>
      </c>
      <c r="B474" s="25" t="str">
        <f>IFERROR(+'Resultater 2022'!BF58,"")</f>
        <v/>
      </c>
      <c r="C474" s="25" t="str">
        <f>IFERROR(+'Resultater 2022'!BG58,"")</f>
        <v/>
      </c>
      <c r="E474" s="24">
        <f>+'Resultater 2022'!BD91</f>
        <v>23</v>
      </c>
      <c r="F474" s="25" t="str">
        <f>IFERROR(+'Resultater 2022'!BF91,"")</f>
        <v/>
      </c>
      <c r="G474" s="25" t="str">
        <f>IFERROR(+'Resultater 2022'!BG91,"")</f>
        <v/>
      </c>
      <c r="I474" s="24">
        <f>+'Resultater 2022'!BD124</f>
        <v>23</v>
      </c>
      <c r="J474" s="25" t="str">
        <f>IFERROR(+'Resultater 2022'!BF124,"")</f>
        <v/>
      </c>
      <c r="K474" s="25" t="str">
        <f>IFERROR(+'Resultater 2022'!BG124,"")</f>
        <v/>
      </c>
      <c r="M474" s="24">
        <f>+'Resultater 2022'!BD157</f>
        <v>23</v>
      </c>
      <c r="N474" s="25" t="str">
        <f>IFERROR(+'Resultater 2022'!BF157,"")</f>
        <v/>
      </c>
      <c r="O474" s="25" t="str">
        <f>IFERROR(+'Resultater 2022'!BG157,"")</f>
        <v/>
      </c>
    </row>
    <row r="475" spans="1:15" x14ac:dyDescent="0.25">
      <c r="A475" s="24">
        <f>+'Resultater 2022'!BD59</f>
        <v>24</v>
      </c>
      <c r="B475" s="25" t="str">
        <f>IFERROR(+'Resultater 2022'!BF59,"")</f>
        <v/>
      </c>
      <c r="C475" s="25" t="str">
        <f>IFERROR(+'Resultater 2022'!BG59,"")</f>
        <v/>
      </c>
      <c r="E475" s="24">
        <f>+'Resultater 2022'!BD92</f>
        <v>24</v>
      </c>
      <c r="F475" s="25" t="str">
        <f>IFERROR(+'Resultater 2022'!BF92,"")</f>
        <v/>
      </c>
      <c r="G475" s="25" t="str">
        <f>IFERROR(+'Resultater 2022'!BG92,"")</f>
        <v/>
      </c>
      <c r="I475" s="24">
        <f>+'Resultater 2022'!BD125</f>
        <v>24</v>
      </c>
      <c r="J475" s="25" t="str">
        <f>IFERROR(+'Resultater 2022'!BF125,"")</f>
        <v/>
      </c>
      <c r="K475" s="25" t="str">
        <f>IFERROR(+'Resultater 2022'!BG125,"")</f>
        <v/>
      </c>
      <c r="M475" s="24">
        <f>+'Resultater 2022'!BD158</f>
        <v>24</v>
      </c>
      <c r="N475" s="25" t="str">
        <f>IFERROR(+'Resultater 2022'!BF158,"")</f>
        <v/>
      </c>
      <c r="O475" s="25" t="str">
        <f>IFERROR(+'Resultater 2022'!BG158,"")</f>
        <v/>
      </c>
    </row>
    <row r="476" spans="1:15" x14ac:dyDescent="0.25">
      <c r="A476" s="24">
        <f>+'Resultater 2022'!BD60</f>
        <v>25</v>
      </c>
      <c r="B476" s="25" t="str">
        <f>IFERROR(+'Resultater 2022'!BF60,"")</f>
        <v/>
      </c>
      <c r="C476" s="25" t="str">
        <f>IFERROR(+'Resultater 2022'!BG60,"")</f>
        <v/>
      </c>
      <c r="E476" s="24">
        <f>+'Resultater 2022'!BD93</f>
        <v>25</v>
      </c>
      <c r="F476" s="25" t="str">
        <f>IFERROR(+'Resultater 2022'!BF93,"")</f>
        <v/>
      </c>
      <c r="G476" s="25" t="str">
        <f>IFERROR(+'Resultater 2022'!BG93,"")</f>
        <v/>
      </c>
      <c r="I476" s="24">
        <f>+'Resultater 2022'!BD126</f>
        <v>25</v>
      </c>
      <c r="J476" s="25" t="str">
        <f>IFERROR(+'Resultater 2022'!BF126,"")</f>
        <v/>
      </c>
      <c r="K476" s="25" t="str">
        <f>IFERROR(+'Resultater 2022'!BG126,"")</f>
        <v/>
      </c>
      <c r="M476" s="24">
        <f>+'Resultater 2022'!BD159</f>
        <v>25</v>
      </c>
      <c r="N476" s="25" t="str">
        <f>IFERROR(+'Resultater 2022'!BF159,"")</f>
        <v/>
      </c>
      <c r="O476" s="25" t="str">
        <f>IFERROR(+'Resultater 2022'!BG159,"")</f>
        <v/>
      </c>
    </row>
    <row r="477" spans="1:15" x14ac:dyDescent="0.25">
      <c r="A477" s="24">
        <f>+'Resultater 2022'!BD61</f>
        <v>26</v>
      </c>
      <c r="B477" s="25" t="str">
        <f>IFERROR(+'Resultater 2022'!BF61,"")</f>
        <v/>
      </c>
      <c r="C477" s="25" t="str">
        <f>IFERROR(+'Resultater 2022'!BG61,"")</f>
        <v/>
      </c>
      <c r="E477" s="24">
        <f>+'Resultater 2022'!BD94</f>
        <v>26</v>
      </c>
      <c r="F477" s="25" t="str">
        <f>IFERROR(+'Resultater 2022'!BF94,"")</f>
        <v/>
      </c>
      <c r="G477" s="25" t="str">
        <f>IFERROR(+'Resultater 2022'!BG94,"")</f>
        <v/>
      </c>
      <c r="I477" s="24">
        <f>+'Resultater 2022'!BD127</f>
        <v>26</v>
      </c>
      <c r="J477" s="25" t="str">
        <f>IFERROR(+'Resultater 2022'!BF127,"")</f>
        <v/>
      </c>
      <c r="K477" s="25" t="str">
        <f>IFERROR(+'Resultater 2022'!BG127,"")</f>
        <v/>
      </c>
      <c r="M477" s="24">
        <f>+'Resultater 2022'!BD160</f>
        <v>26</v>
      </c>
      <c r="N477" s="25" t="str">
        <f>IFERROR(+'Resultater 2022'!BF160,"")</f>
        <v/>
      </c>
      <c r="O477" s="25" t="str">
        <f>IFERROR(+'Resultater 2022'!BG160,"")</f>
        <v/>
      </c>
    </row>
    <row r="478" spans="1:15" x14ac:dyDescent="0.25">
      <c r="A478" s="24">
        <v>27</v>
      </c>
      <c r="B478" s="25" t="str">
        <f>IFERROR(+'Resultater 2022'!BF62,"")</f>
        <v/>
      </c>
      <c r="C478" s="25" t="str">
        <f>IFERROR(+'Resultater 2022'!BG62,"")</f>
        <v/>
      </c>
      <c r="E478" s="24">
        <v>27</v>
      </c>
      <c r="F478" s="25" t="str">
        <f>IFERROR(+'Resultater 2022'!BF95,"")</f>
        <v/>
      </c>
      <c r="G478" s="25" t="str">
        <f>IFERROR(+'Resultater 2022'!BG95,"")</f>
        <v/>
      </c>
      <c r="I478" s="24">
        <v>27</v>
      </c>
      <c r="J478" s="25" t="str">
        <f>IFERROR(+'Resultater 2022'!BF128,"")</f>
        <v/>
      </c>
      <c r="K478" s="25" t="str">
        <f>IFERROR(+'Resultater 2022'!BG128,"")</f>
        <v/>
      </c>
      <c r="M478" s="24">
        <v>27</v>
      </c>
      <c r="N478" s="25" t="str">
        <f>IFERROR(+'Resultater 2022'!BF161,"")</f>
        <v/>
      </c>
      <c r="O478" s="25" t="str">
        <f>IFERROR(+'Resultater 2022'!BG161,"")</f>
        <v/>
      </c>
    </row>
    <row r="479" spans="1:15" x14ac:dyDescent="0.25">
      <c r="A479" s="24">
        <v>28</v>
      </c>
      <c r="B479" s="25" t="str">
        <f>IFERROR(+'Resultater 2022'!BF63,"")</f>
        <v/>
      </c>
      <c r="C479" s="25" t="str">
        <f>IFERROR(+'Resultater 2022'!BG63,"")</f>
        <v/>
      </c>
      <c r="E479" s="24">
        <v>28</v>
      </c>
      <c r="F479" s="25" t="str">
        <f>IFERROR(+'Resultater 2022'!BF96,"")</f>
        <v/>
      </c>
      <c r="G479" s="25" t="str">
        <f>IFERROR(+'Resultater 2022'!BG96,"")</f>
        <v/>
      </c>
      <c r="I479" s="24">
        <v>28</v>
      </c>
      <c r="J479" s="25" t="str">
        <f>IFERROR(+'Resultater 2022'!BF129,"")</f>
        <v/>
      </c>
      <c r="K479" s="25" t="str">
        <f>IFERROR(+'Resultater 2022'!BG129,"")</f>
        <v/>
      </c>
      <c r="M479" s="24">
        <v>28</v>
      </c>
      <c r="N479" s="25" t="str">
        <f>IFERROR(+'Resultater 2022'!BF162,"")</f>
        <v/>
      </c>
      <c r="O479" s="25" t="str">
        <f>IFERROR(+'Resultater 2022'!BG162,"")</f>
        <v/>
      </c>
    </row>
    <row r="480" spans="1:15" x14ac:dyDescent="0.25">
      <c r="A480" s="24">
        <v>29</v>
      </c>
      <c r="B480" s="25" t="str">
        <f>IFERROR(+'Resultater 2022'!BF64,"")</f>
        <v/>
      </c>
      <c r="C480" s="25" t="str">
        <f>IFERROR(+'Resultater 2022'!BG64,"")</f>
        <v/>
      </c>
      <c r="E480" s="24">
        <v>29</v>
      </c>
      <c r="F480" s="25" t="str">
        <f>IFERROR(+'Resultater 2022'!BF97,"")</f>
        <v/>
      </c>
      <c r="G480" s="25" t="str">
        <f>IFERROR(+'Resultater 2022'!BG97,"")</f>
        <v/>
      </c>
      <c r="I480" s="24">
        <v>29</v>
      </c>
      <c r="J480" s="25" t="str">
        <f>IFERROR(+'Resultater 2022'!BF130,"")</f>
        <v/>
      </c>
      <c r="K480" s="25" t="str">
        <f>IFERROR(+'Resultater 2022'!BG130,"")</f>
        <v/>
      </c>
      <c r="M480" s="24">
        <v>29</v>
      </c>
      <c r="N480" s="25" t="str">
        <f>IFERROR(+'Resultater 2022'!BF163,"")</f>
        <v/>
      </c>
      <c r="O480" s="25" t="str">
        <f>IFERROR(+'Resultater 2022'!BG163,"")</f>
        <v/>
      </c>
    </row>
    <row r="481" spans="1:15" x14ac:dyDescent="0.25">
      <c r="A481" s="6"/>
      <c r="B481" t="str">
        <f>+'Resultater 2022'!BF65</f>
        <v>Gennemsnit</v>
      </c>
      <c r="C481" s="18">
        <f>+'Resultater 2022'!BG65</f>
        <v>348340.98560277576</v>
      </c>
      <c r="E481" s="6"/>
      <c r="F481" t="str">
        <f>+'Resultater 2022'!BF98</f>
        <v>Gennemsnit</v>
      </c>
      <c r="G481" s="18">
        <f>+'Resultater 2022'!BG98</f>
        <v>306592.92971934791</v>
      </c>
      <c r="I481" s="6"/>
      <c r="J481" t="str">
        <f>+'Resultater 2022'!BF131</f>
        <v>Gennemsnit</v>
      </c>
      <c r="K481" s="57">
        <f>+'Resultater 2022'!BG131</f>
        <v>29.782469499518815</v>
      </c>
      <c r="M481" s="6"/>
      <c r="N481" t="str">
        <f>+'Resultater 2022'!BF164</f>
        <v>Gennemsnit</v>
      </c>
      <c r="O481" s="18">
        <f>+'Resultater 2022'!BG164</f>
        <v>8914.276359610054</v>
      </c>
    </row>
    <row r="482" spans="1:15" x14ac:dyDescent="0.25">
      <c r="A482" s="12" t="str">
        <f>+'Resultater 2022'!BM34</f>
        <v>Heraf kørsel, § 105 til borgere i §§ 103, 104-tilbud</v>
      </c>
      <c r="B482" s="6"/>
      <c r="C482" s="6"/>
      <c r="D482" s="6"/>
      <c r="E482" s="12"/>
      <c r="F482" s="6"/>
      <c r="G482" s="6"/>
      <c r="I482" s="12"/>
      <c r="J482" s="6"/>
      <c r="K482" s="6"/>
      <c r="M482" s="12"/>
      <c r="N482" s="6"/>
      <c r="O482" s="6"/>
    </row>
    <row r="483" spans="1:15" x14ac:dyDescent="0.25">
      <c r="A483" s="10" t="s">
        <v>46</v>
      </c>
      <c r="B483" s="5"/>
      <c r="C483" s="9"/>
      <c r="D483" s="6"/>
      <c r="E483" s="10" t="s">
        <v>48</v>
      </c>
      <c r="F483" s="5"/>
      <c r="G483" s="9"/>
      <c r="I483" s="10" t="s">
        <v>49</v>
      </c>
      <c r="J483" s="5"/>
      <c r="K483" s="9"/>
      <c r="M483" s="10" t="s">
        <v>50</v>
      </c>
      <c r="N483" s="5"/>
      <c r="O483" s="9"/>
    </row>
    <row r="484" spans="1:15" x14ac:dyDescent="0.25">
      <c r="A484" s="20">
        <f>+'Resultater 2022'!BM36</f>
        <v>1</v>
      </c>
      <c r="B484" s="21" t="str">
        <f>+'Resultater 2022'!BN36</f>
        <v>Bornholm</v>
      </c>
      <c r="C484" s="23">
        <f>+'Resultater 2022'!BO36</f>
        <v>2288.3295194508009</v>
      </c>
      <c r="D484" s="6"/>
      <c r="E484" s="33">
        <f>+'Resultater 2022'!BM69</f>
        <v>1</v>
      </c>
      <c r="F484" s="34" t="str">
        <f>+'Resultater 2022'!BN69</f>
        <v>Bornholm</v>
      </c>
      <c r="G484" s="36">
        <f>+'Resultater 2022'!BO69</f>
        <v>2288.3295194508009</v>
      </c>
      <c r="I484" s="33">
        <f>+'Resultater 2022'!BM102</f>
        <v>1</v>
      </c>
      <c r="J484" s="34" t="str">
        <f>+'Resultater 2022'!BN102</f>
        <v>København</v>
      </c>
      <c r="K484" s="35">
        <f>+'Resultater 2022'!BO102</f>
        <v>0.23890821061978709</v>
      </c>
      <c r="M484" s="33">
        <f>+'Resultater 2022'!BM135</f>
        <v>1</v>
      </c>
      <c r="N484" s="34" t="str">
        <f>+'Resultater 2022'!BN135</f>
        <v>Bornholm</v>
      </c>
      <c r="O484" s="36">
        <f>+'Resultater 2022'!BO135</f>
        <v>4.7571476142904716</v>
      </c>
    </row>
    <row r="485" spans="1:15" x14ac:dyDescent="0.25">
      <c r="A485" s="20">
        <f>+'Resultater 2022'!BM37</f>
        <v>2</v>
      </c>
      <c r="B485" s="21" t="str">
        <f>+'Resultater 2022'!BN37</f>
        <v>Furesø</v>
      </c>
      <c r="C485" s="23">
        <f>+'Resultater 2022'!BO37</f>
        <v>11111.111111111111</v>
      </c>
      <c r="D485" s="6"/>
      <c r="E485" s="33">
        <f>+'Resultater 2022'!BM70</f>
        <v>2</v>
      </c>
      <c r="F485" s="34" t="str">
        <f>+'Resultater 2022'!BN70</f>
        <v>Furesø</v>
      </c>
      <c r="G485" s="36">
        <f>+'Resultater 2022'!BO70</f>
        <v>11111.111111111111</v>
      </c>
      <c r="I485" s="33">
        <f>+'Resultater 2022'!BM103</f>
        <v>2</v>
      </c>
      <c r="J485" s="34" t="str">
        <f>+'Resultater 2022'!BN103</f>
        <v>Frederiksberg</v>
      </c>
      <c r="K485" s="35">
        <f>+'Resultater 2022'!BO103</f>
        <v>0.4084183599313973</v>
      </c>
      <c r="M485" s="33">
        <f>+'Resultater 2022'!BM136</f>
        <v>2</v>
      </c>
      <c r="N485" s="34" t="str">
        <f>+'Resultater 2022'!BN136</f>
        <v>Furesø</v>
      </c>
      <c r="O485" s="36">
        <f>+'Resultater 2022'!BO136</f>
        <v>8.8362640275691433</v>
      </c>
    </row>
    <row r="486" spans="1:15" x14ac:dyDescent="0.25">
      <c r="A486" s="20">
        <f>+'Resultater 2022'!BM38</f>
        <v>3</v>
      </c>
      <c r="B486" s="21" t="str">
        <f>+'Resultater 2022'!BN38</f>
        <v>Halsnæs</v>
      </c>
      <c r="C486" s="23">
        <f>+'Resultater 2022'!BO38</f>
        <v>33271.719038817006</v>
      </c>
      <c r="E486" s="33">
        <f>+'Resultater 2022'!BM71</f>
        <v>3</v>
      </c>
      <c r="F486" s="34" t="str">
        <f>+'Resultater 2022'!BN71</f>
        <v>Halsnæs</v>
      </c>
      <c r="G486" s="36">
        <f>+'Resultater 2022'!BO71</f>
        <v>33271.719038817006</v>
      </c>
      <c r="I486" s="33">
        <f>+'Resultater 2022'!BM104</f>
        <v>3</v>
      </c>
      <c r="J486" s="34" t="str">
        <f>+'Resultater 2022'!BN104</f>
        <v>Furesø</v>
      </c>
      <c r="K486" s="35">
        <f>+'Resultater 2022'!BO104</f>
        <v>0.79526376248122299</v>
      </c>
      <c r="M486" s="33">
        <f>+'Resultater 2022'!BM137</f>
        <v>3</v>
      </c>
      <c r="N486" s="34" t="str">
        <f>+'Resultater 2022'!BN137</f>
        <v>København</v>
      </c>
      <c r="O486" s="36">
        <f>+'Resultater 2022'!BO137</f>
        <v>11.839698933369982</v>
      </c>
    </row>
    <row r="487" spans="1:15" x14ac:dyDescent="0.25">
      <c r="A487" s="20">
        <f>+'Resultater 2022'!BM39</f>
        <v>4</v>
      </c>
      <c r="B487" s="21" t="str">
        <f>+'Resultater 2022'!BN39</f>
        <v>Gentofte</v>
      </c>
      <c r="C487" s="23">
        <f>+'Resultater 2022'!BO39</f>
        <v>44554.455445544547</v>
      </c>
      <c r="E487" s="33">
        <f>+'Resultater 2022'!BM72</f>
        <v>4</v>
      </c>
      <c r="F487" s="34" t="str">
        <f>+'Resultater 2022'!BN72</f>
        <v>Gentofte</v>
      </c>
      <c r="G487" s="36">
        <f>+'Resultater 2022'!BO72</f>
        <v>44554.455445544547</v>
      </c>
      <c r="I487" s="33">
        <f>+'Resultater 2022'!BM105</f>
        <v>4</v>
      </c>
      <c r="J487" s="34" t="str">
        <f>+'Resultater 2022'!BN105</f>
        <v>Vallensbæk</v>
      </c>
      <c r="K487" s="35">
        <f>+'Resultater 2022'!BO105</f>
        <v>0.93623218558202437</v>
      </c>
      <c r="M487" s="33">
        <f>+'Resultater 2022'!BM138</f>
        <v>4</v>
      </c>
      <c r="N487" s="34" t="str">
        <f>+'Resultater 2022'!BN138</f>
        <v>Frederiksberg</v>
      </c>
      <c r="O487" s="36">
        <f>+'Resultater 2022'!BO138</f>
        <v>33.429260777302993</v>
      </c>
    </row>
    <row r="488" spans="1:15" x14ac:dyDescent="0.25">
      <c r="A488" s="20">
        <f>+'Resultater 2022'!BM40</f>
        <v>5</v>
      </c>
      <c r="B488" s="21" t="str">
        <f>+'Resultater 2022'!BN40</f>
        <v>København</v>
      </c>
      <c r="C488" s="23">
        <f>+'Resultater 2022'!BO40</f>
        <v>49557.52212389381</v>
      </c>
      <c r="E488" s="33">
        <f>+'Resultater 2022'!BM73</f>
        <v>5</v>
      </c>
      <c r="F488" s="34" t="str">
        <f>+'Resultater 2022'!BN73</f>
        <v>København</v>
      </c>
      <c r="G488" s="36">
        <f>+'Resultater 2022'!BO73</f>
        <v>49557.52212389381</v>
      </c>
      <c r="I488" s="33">
        <f>+'Resultater 2022'!BM106</f>
        <v>5</v>
      </c>
      <c r="J488" s="34" t="str">
        <f>+'Resultater 2022'!BN106</f>
        <v>Helsingør</v>
      </c>
      <c r="K488" s="35">
        <f>+'Resultater 2022'!BO106</f>
        <v>1.0833806012478731</v>
      </c>
      <c r="M488" s="33">
        <f>+'Resultater 2022'!BM139</f>
        <v>5</v>
      </c>
      <c r="N488" s="34" t="str">
        <f>+'Resultater 2022'!BN139</f>
        <v>Vallensbæk</v>
      </c>
      <c r="O488" s="36">
        <f>+'Resultater 2022'!BO139</f>
        <v>51.908873400603348</v>
      </c>
    </row>
    <row r="489" spans="1:15" x14ac:dyDescent="0.25">
      <c r="A489" s="20">
        <f>+'Resultater 2022'!BM41</f>
        <v>6</v>
      </c>
      <c r="B489" s="21" t="str">
        <f>+'Resultater 2022'!BN41</f>
        <v>Vallensbæk</v>
      </c>
      <c r="C489" s="23">
        <f>+'Resultater 2022'!BO41</f>
        <v>55444.444444444445</v>
      </c>
      <c r="E489" s="33">
        <f>+'Resultater 2022'!BM74</f>
        <v>6</v>
      </c>
      <c r="F489" s="34" t="str">
        <f>+'Resultater 2022'!BN74</f>
        <v>Vallensbæk</v>
      </c>
      <c r="G489" s="36">
        <f>+'Resultater 2022'!BO74</f>
        <v>55444.444444444445</v>
      </c>
      <c r="I489" s="33">
        <f>+'Resultater 2022'!BM107</f>
        <v>6</v>
      </c>
      <c r="J489" s="34" t="str">
        <f>+'Resultater 2022'!BN107</f>
        <v>Rudersdal</v>
      </c>
      <c r="K489" s="35">
        <f>+'Resultater 2022'!BO107</f>
        <v>1.4840553354549588</v>
      </c>
      <c r="M489" s="33">
        <f>+'Resultater 2022'!BM140</f>
        <v>6</v>
      </c>
      <c r="N489" s="34" t="str">
        <f>+'Resultater 2022'!BN140</f>
        <v>Gentofte</v>
      </c>
      <c r="O489" s="36">
        <f>+'Resultater 2022'!BO140</f>
        <v>85.35457713919908</v>
      </c>
    </row>
    <row r="490" spans="1:15" x14ac:dyDescent="0.25">
      <c r="A490" s="20">
        <f>+'Resultater 2022'!BM42</f>
        <v>7</v>
      </c>
      <c r="B490" s="21" t="str">
        <f>+'Resultater 2022'!BN42</f>
        <v>Lyngby-Taarbæk</v>
      </c>
      <c r="C490" s="23">
        <f>+'Resultater 2022'!BO42</f>
        <v>61079.545454545449</v>
      </c>
      <c r="E490" s="33">
        <f>+'Resultater 2022'!BM75</f>
        <v>7</v>
      </c>
      <c r="F490" s="34" t="str">
        <f>+'Resultater 2022'!BN75</f>
        <v>Lyngby-Taarbæk</v>
      </c>
      <c r="G490" s="36">
        <f>+'Resultater 2022'!BO75</f>
        <v>61079.545454545449</v>
      </c>
      <c r="I490" s="33">
        <f>+'Resultater 2022'!BM108</f>
        <v>7</v>
      </c>
      <c r="J490" s="34" t="str">
        <f>+'Resultater 2022'!BN108</f>
        <v>Hørsholm</v>
      </c>
      <c r="K490" s="35">
        <f>+'Resultater 2022'!BO108</f>
        <v>1.6883322764743183</v>
      </c>
      <c r="M490" s="33">
        <f>+'Resultater 2022'!BM141</f>
        <v>7</v>
      </c>
      <c r="N490" s="34" t="str">
        <f>+'Resultater 2022'!BN141</f>
        <v>Halsnæs</v>
      </c>
      <c r="O490" s="36">
        <f>+'Resultater 2022'!BO141</f>
        <v>103.54348826507132</v>
      </c>
    </row>
    <row r="491" spans="1:15" x14ac:dyDescent="0.25">
      <c r="A491" s="20">
        <f>+'Resultater 2022'!BM43</f>
        <v>8</v>
      </c>
      <c r="B491" s="21" t="str">
        <f>+'Resultater 2022'!BN43</f>
        <v>Hillerød</v>
      </c>
      <c r="C491" s="23">
        <f>+'Resultater 2022'!BO43</f>
        <v>64005.412719891756</v>
      </c>
      <c r="E491" s="33">
        <f>+'Resultater 2022'!BM76</f>
        <v>8</v>
      </c>
      <c r="F491" s="34" t="str">
        <f>+'Resultater 2022'!BN76</f>
        <v>Hillerød</v>
      </c>
      <c r="G491" s="36">
        <f>+'Resultater 2022'!BO76</f>
        <v>64005.412719891756</v>
      </c>
      <c r="I491" s="33">
        <f>+'Resultater 2022'!BM109</f>
        <v>8</v>
      </c>
      <c r="J491" s="34" t="str">
        <f>+'Resultater 2022'!BN109</f>
        <v>Rødovre</v>
      </c>
      <c r="K491" s="35">
        <f>+'Resultater 2022'!BO109</f>
        <v>1.9108528643294467</v>
      </c>
      <c r="M491" s="33">
        <f>+'Resultater 2022'!BM142</f>
        <v>8</v>
      </c>
      <c r="N491" s="34" t="str">
        <f>+'Resultater 2022'!BN142</f>
        <v>Rudersdal</v>
      </c>
      <c r="O491" s="36">
        <f>+'Resultater 2022'!BO142</f>
        <v>120.15327661232708</v>
      </c>
    </row>
    <row r="492" spans="1:15" x14ac:dyDescent="0.25">
      <c r="A492" s="20">
        <f>+'Resultater 2022'!BM44</f>
        <v>9</v>
      </c>
      <c r="B492" s="21" t="str">
        <f>+'Resultater 2022'!BN44</f>
        <v>Høje-Taastrup</v>
      </c>
      <c r="C492" s="23">
        <f>+'Resultater 2022'!BO44</f>
        <v>64262.044353810859</v>
      </c>
      <c r="E492" s="33">
        <f>+'Resultater 2022'!BM77</f>
        <v>9</v>
      </c>
      <c r="F492" s="34" t="str">
        <f>+'Resultater 2022'!BN77</f>
        <v>Høje-Taastrup</v>
      </c>
      <c r="G492" s="36">
        <f>+'Resultater 2022'!BO77</f>
        <v>64262.044353810859</v>
      </c>
      <c r="I492" s="33">
        <f>+'Resultater 2022'!BM110</f>
        <v>9</v>
      </c>
      <c r="J492" s="34" t="str">
        <f>+'Resultater 2022'!BN110</f>
        <v>Gentofte</v>
      </c>
      <c r="K492" s="35">
        <f>+'Resultater 2022'!BO110</f>
        <v>1.9157360646798018</v>
      </c>
      <c r="M492" s="33">
        <f>+'Resultater 2022'!BM143</f>
        <v>9</v>
      </c>
      <c r="N492" s="34" t="str">
        <f>+'Resultater 2022'!BN143</f>
        <v>Lyngby-Taarbæk</v>
      </c>
      <c r="O492" s="36">
        <f>+'Resultater 2022'!BO143</f>
        <v>123.11392332579379</v>
      </c>
    </row>
    <row r="493" spans="1:15" x14ac:dyDescent="0.25">
      <c r="A493" s="37">
        <f>+'Resultater 2022'!BM45</f>
        <v>10</v>
      </c>
      <c r="B493" s="38" t="str">
        <f>+'Resultater 2022'!BN45</f>
        <v>Ballerup</v>
      </c>
      <c r="C493" s="39">
        <f>+'Resultater 2022'!BO45</f>
        <v>66655.172413793087</v>
      </c>
      <c r="E493" s="37">
        <f>+'Resultater 2022'!BM78</f>
        <v>10</v>
      </c>
      <c r="F493" s="38" t="str">
        <f>+'Resultater 2022'!BN78</f>
        <v>Ballerup</v>
      </c>
      <c r="G493" s="41">
        <f>+'Resultater 2022'!BO78</f>
        <v>66655.172413793087</v>
      </c>
      <c r="I493" s="37">
        <f>+'Resultater 2022'!BM111</f>
        <v>10</v>
      </c>
      <c r="J493" s="38" t="str">
        <f>+'Resultater 2022'!BN111</f>
        <v>Lyngby-Taarbæk</v>
      </c>
      <c r="K493" s="40">
        <f>+'Resultater 2022'!BO111</f>
        <v>2.0156326051478799</v>
      </c>
      <c r="M493" s="37">
        <f>+'Resultater 2022'!BM144</f>
        <v>10</v>
      </c>
      <c r="N493" s="38" t="str">
        <f>+'Resultater 2022'!BN144</f>
        <v>Hillerød</v>
      </c>
      <c r="O493" s="41">
        <f>+'Resultater 2022'!BO144</f>
        <v>132.13930965979637</v>
      </c>
    </row>
    <row r="494" spans="1:15" x14ac:dyDescent="0.25">
      <c r="A494">
        <f>+'Resultater 2022'!BM46</f>
        <v>11</v>
      </c>
      <c r="B494" s="6" t="str">
        <f>+'Resultater 2022'!BN46</f>
        <v>Egedal</v>
      </c>
      <c r="C494" s="17">
        <f>+'Resultater 2022'!BO46</f>
        <v>70917.431192660544</v>
      </c>
      <c r="E494">
        <f>+'Resultater 2022'!BM79</f>
        <v>11</v>
      </c>
      <c r="F494" s="6" t="str">
        <f>+'Resultater 2022'!BN79</f>
        <v>Egedal</v>
      </c>
      <c r="G494" s="8">
        <f>+'Resultater 2022'!BO79</f>
        <v>70917.431192660544</v>
      </c>
      <c r="I494">
        <f>+'Resultater 2022'!BM112</f>
        <v>11</v>
      </c>
      <c r="J494" s="6" t="str">
        <f>+'Resultater 2022'!BN112</f>
        <v>Hillerød</v>
      </c>
      <c r="K494" s="7">
        <f>+'Resultater 2022'!BO112</f>
        <v>2.0645021107524206</v>
      </c>
      <c r="M494">
        <f>+'Resultater 2022'!BM145</f>
        <v>11</v>
      </c>
      <c r="N494" s="6" t="str">
        <f>+'Resultater 2022'!BN145</f>
        <v>Helsingør</v>
      </c>
      <c r="O494" s="8">
        <f>+'Resultater 2022'!BO145</f>
        <v>133.29551900170165</v>
      </c>
    </row>
    <row r="495" spans="1:15" x14ac:dyDescent="0.25">
      <c r="A495">
        <f>+'Resultater 2022'!BM47</f>
        <v>12</v>
      </c>
      <c r="B495" s="6" t="str">
        <f>+'Resultater 2022'!BN47</f>
        <v>Brøndby</v>
      </c>
      <c r="C495" s="17">
        <f>+'Resultater 2022'!BO47</f>
        <v>72790.294627383002</v>
      </c>
      <c r="E495">
        <f>+'Resultater 2022'!BM80</f>
        <v>12</v>
      </c>
      <c r="F495" s="6" t="str">
        <f>+'Resultater 2022'!BN80</f>
        <v>Brøndby</v>
      </c>
      <c r="G495" s="8">
        <f>+'Resultater 2022'!BO80</f>
        <v>72790.294627383002</v>
      </c>
      <c r="I495">
        <f>+'Resultater 2022'!BM113</f>
        <v>12</v>
      </c>
      <c r="J495" s="6" t="str">
        <f>+'Resultater 2022'!BN113</f>
        <v>Gribskov</v>
      </c>
      <c r="K495" s="7">
        <f>+'Resultater 2022'!BO113</f>
        <v>2.06859830500954</v>
      </c>
      <c r="M495">
        <f>+'Resultater 2022'!BM146</f>
        <v>12</v>
      </c>
      <c r="N495" s="6" t="str">
        <f>+'Resultater 2022'!BN146</f>
        <v>Hørsholm</v>
      </c>
      <c r="O495" s="8">
        <f>+'Resultater 2022'!BO146</f>
        <v>141.3368738110336</v>
      </c>
    </row>
    <row r="496" spans="1:15" x14ac:dyDescent="0.25">
      <c r="A496">
        <f>+'Resultater 2022'!BM48</f>
        <v>13</v>
      </c>
      <c r="B496" s="6" t="str">
        <f>+'Resultater 2022'!BN48</f>
        <v>Gribskov</v>
      </c>
      <c r="C496" s="17">
        <f>+'Resultater 2022'!BO48</f>
        <v>74646.07464607463</v>
      </c>
      <c r="E496">
        <f>+'Resultater 2022'!BM81</f>
        <v>13</v>
      </c>
      <c r="F496" s="6" t="str">
        <f>+'Resultater 2022'!BN81</f>
        <v>Gribskov</v>
      </c>
      <c r="G496" s="8">
        <f>+'Resultater 2022'!BO81</f>
        <v>74646.07464607463</v>
      </c>
      <c r="I496">
        <f>+'Resultater 2022'!BM114</f>
        <v>13</v>
      </c>
      <c r="J496" s="6" t="str">
        <f>+'Resultater 2022'!BN114</f>
        <v>Bornholm</v>
      </c>
      <c r="K496" s="7">
        <f>+'Resultater 2022'!BO114</f>
        <v>2.078873507444936</v>
      </c>
      <c r="M496">
        <f>+'Resultater 2022'!BM147</f>
        <v>13</v>
      </c>
      <c r="N496" s="6" t="str">
        <f>+'Resultater 2022'!BN147</f>
        <v>Gribskov</v>
      </c>
      <c r="O496" s="8">
        <f>+'Resultater 2022'!BO147</f>
        <v>154.41274348848557</v>
      </c>
    </row>
    <row r="497" spans="1:15" x14ac:dyDescent="0.25">
      <c r="A497">
        <f>+'Resultater 2022'!BM49</f>
        <v>14</v>
      </c>
      <c r="B497" s="6" t="str">
        <f>+'Resultater 2022'!BN49</f>
        <v>Frederikssund</v>
      </c>
      <c r="C497" s="17">
        <f>+'Resultater 2022'!BO49</f>
        <v>74963.609898107708</v>
      </c>
      <c r="E497">
        <f>+'Resultater 2022'!BM82</f>
        <v>14</v>
      </c>
      <c r="F497" s="6" t="str">
        <f>+'Resultater 2022'!BN82</f>
        <v>Frederikssund</v>
      </c>
      <c r="G497" s="8">
        <f>+'Resultater 2022'!BO82</f>
        <v>74963.609898107708</v>
      </c>
      <c r="I497">
        <f>+'Resultater 2022'!BM115</f>
        <v>14</v>
      </c>
      <c r="J497" s="6" t="str">
        <f>+'Resultater 2022'!BN115</f>
        <v>Hvidovre</v>
      </c>
      <c r="K497" s="7">
        <f>+'Resultater 2022'!BO115</f>
        <v>2.2127341290865461</v>
      </c>
      <c r="M497">
        <f>+'Resultater 2022'!BM148</f>
        <v>14</v>
      </c>
      <c r="N497" s="6" t="str">
        <f>+'Resultater 2022'!BN148</f>
        <v>Egedal</v>
      </c>
      <c r="O497" s="8">
        <f>+'Resultater 2022'!BO148</f>
        <v>178.66635848838553</v>
      </c>
    </row>
    <row r="498" spans="1:15" x14ac:dyDescent="0.25">
      <c r="A498">
        <f>+'Resultater 2022'!BM50</f>
        <v>15</v>
      </c>
      <c r="B498" s="6" t="str">
        <f>+'Resultater 2022'!BN50</f>
        <v>Fredensborg</v>
      </c>
      <c r="C498" s="17">
        <f>+'Resultater 2022'!BO50</f>
        <v>75808.018408982098</v>
      </c>
      <c r="E498">
        <f>+'Resultater 2022'!BM83</f>
        <v>15</v>
      </c>
      <c r="F498" s="6" t="str">
        <f>+'Resultater 2022'!BN83</f>
        <v>Fredensborg</v>
      </c>
      <c r="G498" s="8">
        <f>+'Resultater 2022'!BO83</f>
        <v>75808.018408982098</v>
      </c>
      <c r="I498">
        <f>+'Resultater 2022'!BM116</f>
        <v>15</v>
      </c>
      <c r="J498" s="6" t="str">
        <f>+'Resultater 2022'!BN116</f>
        <v>Gladsaxe</v>
      </c>
      <c r="K498" s="7">
        <f>+'Resultater 2022'!BO116</f>
        <v>2.4069660429006299</v>
      </c>
      <c r="M498">
        <f>+'Resultater 2022'!BM149</f>
        <v>15</v>
      </c>
      <c r="N498" s="6" t="str">
        <f>+'Resultater 2022'!BN149</f>
        <v>Hvidovre</v>
      </c>
      <c r="O498" s="8">
        <f>+'Resultater 2022'!BO149</f>
        <v>183.87508960014961</v>
      </c>
    </row>
    <row r="499" spans="1:15" x14ac:dyDescent="0.25">
      <c r="A499">
        <f>+'Resultater 2022'!BM51</f>
        <v>16</v>
      </c>
      <c r="B499" s="6" t="str">
        <f>+'Resultater 2022'!BN51</f>
        <v>Ishøj</v>
      </c>
      <c r="C499" s="17">
        <f>+'Resultater 2022'!BO51</f>
        <v>79002.079002079015</v>
      </c>
      <c r="E499">
        <f>+'Resultater 2022'!BM84</f>
        <v>16</v>
      </c>
      <c r="F499" s="6" t="str">
        <f>+'Resultater 2022'!BN84</f>
        <v>Ishøj</v>
      </c>
      <c r="G499" s="8">
        <f>+'Resultater 2022'!BO84</f>
        <v>79002.079002079015</v>
      </c>
      <c r="I499">
        <f>+'Resultater 2022'!BM117</f>
        <v>16</v>
      </c>
      <c r="J499" s="6" t="str">
        <f>+'Resultater 2022'!BN117</f>
        <v>Egedal</v>
      </c>
      <c r="K499" s="7">
        <f>+'Resultater 2022'!BO117</f>
        <v>2.5193574482838326</v>
      </c>
      <c r="M499">
        <f>+'Resultater 2022'!BM150</f>
        <v>16</v>
      </c>
      <c r="N499" s="6" t="str">
        <f>+'Resultater 2022'!BN150</f>
        <v>Brøndby</v>
      </c>
      <c r="O499" s="8">
        <f>+'Resultater 2022'!BO150</f>
        <v>189.87341772151893</v>
      </c>
    </row>
    <row r="500" spans="1:15" x14ac:dyDescent="0.25">
      <c r="A500">
        <f>+'Resultater 2022'!BM52</f>
        <v>17</v>
      </c>
      <c r="B500" s="6" t="str">
        <f>+'Resultater 2022'!BN52</f>
        <v>Rudersdal</v>
      </c>
      <c r="C500" s="17">
        <f>+'Resultater 2022'!BO52</f>
        <v>80962.800875273519</v>
      </c>
      <c r="E500">
        <f>+'Resultater 2022'!BM85</f>
        <v>17</v>
      </c>
      <c r="F500" s="6" t="str">
        <f>+'Resultater 2022'!BN85</f>
        <v>Rudersdal</v>
      </c>
      <c r="G500" s="8">
        <f>+'Resultater 2022'!BO85</f>
        <v>80962.800875273519</v>
      </c>
      <c r="I500">
        <f>+'Resultater 2022'!BM118</f>
        <v>17</v>
      </c>
      <c r="J500" s="6" t="str">
        <f>+'Resultater 2022'!BN118</f>
        <v>Brøndby</v>
      </c>
      <c r="K500" s="7">
        <f>+'Resultater 2022'!BO118</f>
        <v>2.6084990958408678</v>
      </c>
      <c r="M500">
        <f>+'Resultater 2022'!BM151</f>
        <v>17</v>
      </c>
      <c r="N500" s="6" t="str">
        <f>+'Resultater 2022'!BN151</f>
        <v>Frederikssund</v>
      </c>
      <c r="O500" s="8">
        <f>+'Resultater 2022'!BO151</f>
        <v>198.08454171314281</v>
      </c>
    </row>
    <row r="501" spans="1:15" x14ac:dyDescent="0.25">
      <c r="A501">
        <f>+'Resultater 2022'!BM53</f>
        <v>18</v>
      </c>
      <c r="B501" s="6" t="str">
        <f>+'Resultater 2022'!BN53</f>
        <v>Frederiksberg</v>
      </c>
      <c r="C501" s="17">
        <f>+'Resultater 2022'!BO53</f>
        <v>81850.533807829197</v>
      </c>
      <c r="E501">
        <f>+'Resultater 2022'!BM86</f>
        <v>18</v>
      </c>
      <c r="F501" s="6" t="str">
        <f>+'Resultater 2022'!BN86</f>
        <v>Frederiksberg</v>
      </c>
      <c r="G501" s="8">
        <f>+'Resultater 2022'!BO86</f>
        <v>81850.533807829197</v>
      </c>
      <c r="I501">
        <f>+'Resultater 2022'!BM119</f>
        <v>18</v>
      </c>
      <c r="J501" s="6" t="str">
        <f>+'Resultater 2022'!BN119</f>
        <v>Frederikssund</v>
      </c>
      <c r="K501" s="7">
        <f>+'Resultater 2022'!BO119</f>
        <v>2.6424093234355168</v>
      </c>
      <c r="M501">
        <f>+'Resultater 2022'!BM152</f>
        <v>18</v>
      </c>
      <c r="N501" s="6" t="str">
        <f>+'Resultater 2022'!BN152</f>
        <v>Ballerup</v>
      </c>
      <c r="O501" s="8">
        <f>+'Resultater 2022'!BO152</f>
        <v>198.52110506316112</v>
      </c>
    </row>
    <row r="502" spans="1:15" x14ac:dyDescent="0.25">
      <c r="A502">
        <f>+'Resultater 2022'!BM54</f>
        <v>19</v>
      </c>
      <c r="B502" s="6" t="str">
        <f>+'Resultater 2022'!BN54</f>
        <v>Hvidovre</v>
      </c>
      <c r="C502" s="17">
        <f>+'Resultater 2022'!BO54</f>
        <v>83098.591549295772</v>
      </c>
      <c r="E502">
        <f>+'Resultater 2022'!BM87</f>
        <v>19</v>
      </c>
      <c r="F502" s="6" t="str">
        <f>+'Resultater 2022'!BN87</f>
        <v>Hvidovre</v>
      </c>
      <c r="G502" s="8">
        <f>+'Resultater 2022'!BO87</f>
        <v>83098.591549295772</v>
      </c>
      <c r="I502">
        <f>+'Resultater 2022'!BM120</f>
        <v>19</v>
      </c>
      <c r="J502" s="6" t="str">
        <f>+'Resultater 2022'!BN120</f>
        <v>Fredensborg</v>
      </c>
      <c r="K502" s="7">
        <f>+'Resultater 2022'!BO120</f>
        <v>2.8412022817025013</v>
      </c>
      <c r="M502">
        <f>+'Resultater 2022'!BM153</f>
        <v>19</v>
      </c>
      <c r="N502" s="6" t="str">
        <f>+'Resultater 2022'!BN153</f>
        <v>Gladsaxe</v>
      </c>
      <c r="O502" s="8">
        <f>+'Resultater 2022'!BO153</f>
        <v>200.58050357505252</v>
      </c>
    </row>
    <row r="503" spans="1:15" x14ac:dyDescent="0.25">
      <c r="A503" s="24">
        <f>+'Resultater 2022'!BM55</f>
        <v>20</v>
      </c>
      <c r="B503" s="25" t="str">
        <f>+'Resultater 2022'!BN55</f>
        <v>Gladsaxe</v>
      </c>
      <c r="C503" s="26">
        <f>+'Resultater 2022'!BO55</f>
        <v>83333.333333333328</v>
      </c>
      <c r="E503" s="24">
        <f>+'Resultater 2022'!BM88</f>
        <v>20</v>
      </c>
      <c r="F503" s="25" t="str">
        <f>+'Resultater 2022'!BN88</f>
        <v>Gladsaxe</v>
      </c>
      <c r="G503" s="28">
        <f>+'Resultater 2022'!BO88</f>
        <v>83333.333333333328</v>
      </c>
      <c r="H503" s="32"/>
      <c r="I503" s="24">
        <f>+'Resultater 2022'!BM121</f>
        <v>20</v>
      </c>
      <c r="J503" s="25" t="str">
        <f>+'Resultater 2022'!BN121</f>
        <v>Ballerup</v>
      </c>
      <c r="K503" s="27">
        <f>+'Resultater 2022'!BO121</f>
        <v>2.9783300811338194</v>
      </c>
      <c r="L503" s="32"/>
      <c r="M503" s="24">
        <f>+'Resultater 2022'!BM154</f>
        <v>20</v>
      </c>
      <c r="N503" s="25" t="str">
        <f>+'Resultater 2022'!BN154</f>
        <v>Fredensborg</v>
      </c>
      <c r="O503" s="28">
        <f>+'Resultater 2022'!BO154</f>
        <v>215.38591487494514</v>
      </c>
    </row>
    <row r="504" spans="1:15" x14ac:dyDescent="0.25">
      <c r="A504" s="24">
        <f>+'Resultater 2022'!BM56</f>
        <v>21</v>
      </c>
      <c r="B504" s="25" t="str">
        <f>+'Resultater 2022'!BN56</f>
        <v>Hørsholm</v>
      </c>
      <c r="C504" s="26">
        <f>+'Resultater 2022'!BO56</f>
        <v>83713.896713615017</v>
      </c>
      <c r="E504" s="24">
        <f>+'Resultater 2022'!BM89</f>
        <v>21</v>
      </c>
      <c r="F504" s="25" t="str">
        <f>+'Resultater 2022'!BN89</f>
        <v>Hørsholm</v>
      </c>
      <c r="G504" s="28">
        <f>+'Resultater 2022'!BO89</f>
        <v>83713.896713615017</v>
      </c>
      <c r="I504" s="24">
        <f>+'Resultater 2022'!BM122</f>
        <v>21</v>
      </c>
      <c r="J504" s="25" t="str">
        <f>+'Resultater 2022'!BN122</f>
        <v>Halsnæs</v>
      </c>
      <c r="K504" s="27">
        <f>+'Resultater 2022'!BO122</f>
        <v>3.1120570639668657</v>
      </c>
      <c r="M504" s="24">
        <f>+'Resultater 2022'!BM155</f>
        <v>21</v>
      </c>
      <c r="N504" s="25" t="str">
        <f>+'Resultater 2022'!BN155</f>
        <v>Høje-Taastrup</v>
      </c>
      <c r="O504" s="28">
        <f>+'Resultater 2022'!BO155</f>
        <v>224.61465355944284</v>
      </c>
    </row>
    <row r="505" spans="1:15" x14ac:dyDescent="0.25">
      <c r="A505" s="24">
        <f>+'Resultater 2022'!BM57</f>
        <v>22</v>
      </c>
      <c r="B505" s="25" t="str">
        <f>+'Resultater 2022'!BN57</f>
        <v>Helsingør</v>
      </c>
      <c r="C505" s="26">
        <f>+'Resultater 2022'!BO57</f>
        <v>123036.64921465967</v>
      </c>
      <c r="E505" s="24">
        <f>+'Resultater 2022'!BM90</f>
        <v>22</v>
      </c>
      <c r="F505" s="25" t="str">
        <f>+'Resultater 2022'!BN90</f>
        <v>Helsingør</v>
      </c>
      <c r="G505" s="28">
        <f>+'Resultater 2022'!BO90</f>
        <v>123036.64921465967</v>
      </c>
      <c r="I505" s="24">
        <f>+'Resultater 2022'!BM123</f>
        <v>22</v>
      </c>
      <c r="J505" s="25" t="str">
        <f>+'Resultater 2022'!BN123</f>
        <v>Ishøj</v>
      </c>
      <c r="K505" s="27">
        <f>+'Resultater 2022'!BO123</f>
        <v>3.305614734382516</v>
      </c>
      <c r="M505" s="24">
        <f>+'Resultater 2022'!BM156</f>
        <v>22</v>
      </c>
      <c r="N505" s="25" t="str">
        <f>+'Resultater 2022'!BN156</f>
        <v>Ishøj</v>
      </c>
      <c r="O505" s="28">
        <f>+'Resultater 2022'!BO156</f>
        <v>261.15043639612395</v>
      </c>
    </row>
    <row r="506" spans="1:15" x14ac:dyDescent="0.25">
      <c r="A506" s="24">
        <f>+'Resultater 2022'!BM58</f>
        <v>23</v>
      </c>
      <c r="B506" s="25" t="str">
        <f>+'Resultater 2022'!BN58</f>
        <v>Rødovre</v>
      </c>
      <c r="C506" s="26">
        <f>+'Resultater 2022'!BO58</f>
        <v>277551.02040816325</v>
      </c>
      <c r="E506" s="24">
        <f>+'Resultater 2022'!BM91</f>
        <v>23</v>
      </c>
      <c r="F506" s="25" t="str">
        <f>+'Resultater 2022'!BN91</f>
        <v>Rødovre</v>
      </c>
      <c r="G506" s="28">
        <f>+'Resultater 2022'!BO91</f>
        <v>277551.02040816325</v>
      </c>
      <c r="I506" s="24">
        <f>+'Resultater 2022'!BM124</f>
        <v>23</v>
      </c>
      <c r="J506" s="25" t="str">
        <f>+'Resultater 2022'!BN124</f>
        <v>Høje-Taastrup</v>
      </c>
      <c r="K506" s="27">
        <f>+'Resultater 2022'!BO124</f>
        <v>3.4952926850999377</v>
      </c>
      <c r="M506" s="24">
        <f>+'Resultater 2022'!BM157</f>
        <v>23</v>
      </c>
      <c r="N506" s="25" t="str">
        <f>+'Resultater 2022'!BN157</f>
        <v>Rødovre</v>
      </c>
      <c r="O506" s="28">
        <f>+'Resultater 2022'!BO157</f>
        <v>530.35916234449951</v>
      </c>
    </row>
    <row r="507" spans="1:15" x14ac:dyDescent="0.25">
      <c r="A507" s="24">
        <f>+'Resultater 2022'!BM59</f>
        <v>24</v>
      </c>
      <c r="B507" s="25" t="str">
        <f>IFERROR(+'Resultater 2022'!BN59,"")</f>
        <v/>
      </c>
      <c r="C507" s="25" t="str">
        <f>IFERROR(+'Resultater 2022'!BO59,"")</f>
        <v/>
      </c>
      <c r="E507" s="24">
        <f>+'Resultater 2022'!BM92</f>
        <v>24</v>
      </c>
      <c r="F507" s="25" t="str">
        <f>IFERROR(+'Resultater 2022'!BN92,"")</f>
        <v/>
      </c>
      <c r="G507" s="25" t="str">
        <f>IFERROR(+'Resultater 2022'!BO92,"")</f>
        <v/>
      </c>
      <c r="I507" s="24">
        <f>+'Resultater 2022'!BM125</f>
        <v>24</v>
      </c>
      <c r="J507" s="25" t="str">
        <f>IFERROR(+'Resultater 2022'!BN125,"")</f>
        <v/>
      </c>
      <c r="K507" s="25" t="str">
        <f>IFERROR(+'Resultater 2022'!BO125,"")</f>
        <v/>
      </c>
      <c r="M507" s="24">
        <f>+'Resultater 2022'!BM158</f>
        <v>24</v>
      </c>
      <c r="N507" s="25" t="str">
        <f>IFERROR(+'Resultater 2022'!BN158,"")</f>
        <v/>
      </c>
      <c r="O507" s="25" t="str">
        <f>IFERROR(+'Resultater 2022'!BO158,"")</f>
        <v/>
      </c>
    </row>
    <row r="508" spans="1:15" x14ac:dyDescent="0.25">
      <c r="A508" s="24">
        <f>+'Resultater 2022'!BM60</f>
        <v>25</v>
      </c>
      <c r="B508" s="25" t="str">
        <f>IFERROR(+'Resultater 2022'!BN60,"")</f>
        <v/>
      </c>
      <c r="C508" s="25" t="str">
        <f>IFERROR(+'Resultater 2022'!BO60,"")</f>
        <v/>
      </c>
      <c r="E508" s="24">
        <f>+'Resultater 2022'!BM93</f>
        <v>25</v>
      </c>
      <c r="F508" s="25" t="str">
        <f>IFERROR(+'Resultater 2022'!BN93,"")</f>
        <v/>
      </c>
      <c r="G508" s="25" t="str">
        <f>IFERROR(+'Resultater 2022'!BO93,"")</f>
        <v/>
      </c>
      <c r="I508" s="24">
        <f>+'Resultater 2022'!BM126</f>
        <v>25</v>
      </c>
      <c r="J508" s="25" t="str">
        <f>IFERROR(+'Resultater 2022'!BN126,"")</f>
        <v/>
      </c>
      <c r="K508" s="25" t="str">
        <f>IFERROR(+'Resultater 2022'!BO126,"")</f>
        <v/>
      </c>
      <c r="M508" s="24">
        <f>+'Resultater 2022'!BM159</f>
        <v>25</v>
      </c>
      <c r="N508" s="25" t="str">
        <f>IFERROR(+'Resultater 2022'!BN159,"")</f>
        <v/>
      </c>
      <c r="O508" s="25" t="str">
        <f>IFERROR(+'Resultater 2022'!BO159,"")</f>
        <v/>
      </c>
    </row>
    <row r="509" spans="1:15" x14ac:dyDescent="0.25">
      <c r="A509" s="24">
        <f>+'Resultater 2022'!BM61</f>
        <v>26</v>
      </c>
      <c r="B509" s="25" t="str">
        <f>IFERROR(+'Resultater 2022'!BN61,"")</f>
        <v/>
      </c>
      <c r="C509" s="25" t="str">
        <f>IFERROR(+'Resultater 2022'!BO61,"")</f>
        <v/>
      </c>
      <c r="E509" s="24">
        <f>+'Resultater 2022'!BM94</f>
        <v>26</v>
      </c>
      <c r="F509" s="25" t="str">
        <f>IFERROR(+'Resultater 2022'!BN94,"")</f>
        <v/>
      </c>
      <c r="G509" s="25" t="str">
        <f>IFERROR(+'Resultater 2022'!BO94,"")</f>
        <v/>
      </c>
      <c r="I509" s="24">
        <f>+'Resultater 2022'!BM127</f>
        <v>26</v>
      </c>
      <c r="J509" s="25" t="str">
        <f>IFERROR(+'Resultater 2022'!BN127,"")</f>
        <v/>
      </c>
      <c r="K509" s="25" t="str">
        <f>IFERROR(+'Resultater 2022'!BO127,"")</f>
        <v/>
      </c>
      <c r="M509" s="24">
        <f>+'Resultater 2022'!BM160</f>
        <v>26</v>
      </c>
      <c r="N509" s="25" t="str">
        <f>IFERROR(+'Resultater 2022'!BN160,"")</f>
        <v/>
      </c>
      <c r="O509" s="25" t="str">
        <f>IFERROR(+'Resultater 2022'!BO160,"")</f>
        <v/>
      </c>
    </row>
    <row r="510" spans="1:15" x14ac:dyDescent="0.25">
      <c r="A510" s="24">
        <v>27</v>
      </c>
      <c r="B510" s="25" t="str">
        <f>IFERROR(+'Resultater 2022'!BN62,"")</f>
        <v/>
      </c>
      <c r="C510" s="25" t="str">
        <f>IFERROR(+'Resultater 2022'!BO62,"")</f>
        <v/>
      </c>
      <c r="E510" s="24">
        <v>27</v>
      </c>
      <c r="F510" s="25" t="str">
        <f>IFERROR(+'Resultater 2022'!BN95,"")</f>
        <v/>
      </c>
      <c r="G510" s="25" t="str">
        <f>IFERROR(+'Resultater 2022'!BO95,"")</f>
        <v/>
      </c>
      <c r="I510" s="24">
        <v>27</v>
      </c>
      <c r="J510" s="25" t="str">
        <f>IFERROR(+'Resultater 2022'!BN128,"")</f>
        <v/>
      </c>
      <c r="K510" s="25" t="str">
        <f>IFERROR(+'Resultater 2022'!BO128,"")</f>
        <v/>
      </c>
      <c r="M510" s="24">
        <v>27</v>
      </c>
      <c r="N510" s="25" t="str">
        <f>IFERROR(+'Resultater 2022'!BN161,"")</f>
        <v/>
      </c>
      <c r="O510" s="25" t="str">
        <f>IFERROR(+'Resultater 2022'!BO161,"")</f>
        <v/>
      </c>
    </row>
    <row r="511" spans="1:15" x14ac:dyDescent="0.25">
      <c r="A511" s="24">
        <v>28</v>
      </c>
      <c r="B511" s="25" t="str">
        <f>IFERROR(+'Resultater 2022'!BN63,"")</f>
        <v/>
      </c>
      <c r="C511" s="25" t="str">
        <f>IFERROR(+'Resultater 2022'!BO63,"")</f>
        <v/>
      </c>
      <c r="E511" s="24">
        <v>28</v>
      </c>
      <c r="F511" s="25" t="str">
        <f>IFERROR(+'Resultater 2022'!BN96,"")</f>
        <v/>
      </c>
      <c r="G511" s="25" t="str">
        <f>IFERROR(+'Resultater 2022'!BO96,"")</f>
        <v/>
      </c>
      <c r="I511" s="24">
        <v>28</v>
      </c>
      <c r="J511" s="25" t="str">
        <f>IFERROR(+'Resultater 2022'!BN129,"")</f>
        <v/>
      </c>
      <c r="K511" s="25" t="str">
        <f>IFERROR(+'Resultater 2022'!BO129,"")</f>
        <v/>
      </c>
      <c r="M511" s="24">
        <v>28</v>
      </c>
      <c r="N511" s="25" t="str">
        <f>IFERROR(+'Resultater 2022'!BN162,"")</f>
        <v/>
      </c>
      <c r="O511" s="25" t="str">
        <f>IFERROR(+'Resultater 2022'!BO162,"")</f>
        <v/>
      </c>
    </row>
    <row r="512" spans="1:15" x14ac:dyDescent="0.25">
      <c r="A512" s="24">
        <v>29</v>
      </c>
      <c r="B512" s="25" t="str">
        <f>IFERROR(+'Resultater 2022'!BN64,"")</f>
        <v/>
      </c>
      <c r="C512" s="25" t="str">
        <f>IFERROR(+'Resultater 2022'!BO64,"")</f>
        <v/>
      </c>
      <c r="E512" s="24">
        <v>29</v>
      </c>
      <c r="F512" s="25" t="str">
        <f>IFERROR(+'Resultater 2022'!BN97,"")</f>
        <v/>
      </c>
      <c r="G512" s="25" t="str">
        <f>IFERROR(+'Resultater 2022'!BO97,"")</f>
        <v/>
      </c>
      <c r="I512" s="24">
        <v>29</v>
      </c>
      <c r="J512" s="25" t="str">
        <f>IFERROR(+'Resultater 2022'!BN130,"")</f>
        <v/>
      </c>
      <c r="K512" s="25" t="str">
        <f>IFERROR(+'Resultater 2022'!BO130,"")</f>
        <v/>
      </c>
      <c r="M512" s="24">
        <v>29</v>
      </c>
      <c r="N512" s="25" t="str">
        <f>IFERROR(+'Resultater 2022'!BN163,"")</f>
        <v/>
      </c>
      <c r="O512" s="25" t="str">
        <f>IFERROR(+'Resultater 2022'!BO163,"")</f>
        <v/>
      </c>
    </row>
    <row r="513" spans="1:15" x14ac:dyDescent="0.25">
      <c r="A513" s="6"/>
      <c r="B513" t="str">
        <f>+'Resultater 2022'!BN65</f>
        <v>Gennemsnit</v>
      </c>
      <c r="C513" s="18">
        <f>+'Resultater 2022'!BO65</f>
        <v>74517.56914359823</v>
      </c>
      <c r="E513" s="6"/>
      <c r="F513" t="str">
        <f>+'Resultater 2022'!BN98</f>
        <v>Gennemsnit</v>
      </c>
      <c r="G513" s="18">
        <f>+'Resultater 2022'!BO98</f>
        <v>74517.56914359823</v>
      </c>
      <c r="I513" s="6"/>
      <c r="J513" t="str">
        <f>+'Resultater 2022'!BN131</f>
        <v>Gennemsnit</v>
      </c>
      <c r="K513" s="46">
        <f>+'Resultater 2022'!BO131</f>
        <v>2.0352716989125499</v>
      </c>
      <c r="M513" s="6"/>
      <c r="N513" t="str">
        <f>+'Resultater 2022'!BN164</f>
        <v>Gennemsnit</v>
      </c>
      <c r="O513" s="18">
        <f>+'Resultater 2022'!BO164</f>
        <v>151.53183214752028</v>
      </c>
    </row>
    <row r="514" spans="1:15" x14ac:dyDescent="0.25">
      <c r="A514" s="12" t="str">
        <f>+'Resultater 2022'!BQ34</f>
        <v>§85,§107 og §108 sammentalt</v>
      </c>
      <c r="B514" s="6"/>
      <c r="C514" s="6"/>
      <c r="D514" s="6"/>
      <c r="E514" s="12"/>
      <c r="F514" s="6"/>
      <c r="G514" s="6"/>
      <c r="I514" s="12"/>
      <c r="J514" s="6"/>
      <c r="K514" s="6"/>
      <c r="M514" s="12"/>
      <c r="N514" s="6"/>
      <c r="O514" s="6"/>
    </row>
    <row r="515" spans="1:15" x14ac:dyDescent="0.25">
      <c r="A515" s="10" t="s">
        <v>46</v>
      </c>
      <c r="B515" s="5"/>
      <c r="C515" s="9"/>
      <c r="D515" s="6"/>
      <c r="E515" s="10" t="s">
        <v>48</v>
      </c>
      <c r="F515" s="5"/>
      <c r="G515" s="9"/>
      <c r="I515" s="10" t="s">
        <v>49</v>
      </c>
      <c r="J515" s="5"/>
      <c r="K515" s="9"/>
      <c r="M515" s="10" t="s">
        <v>50</v>
      </c>
      <c r="N515" s="5"/>
      <c r="O515" s="9"/>
    </row>
    <row r="516" spans="1:15" x14ac:dyDescent="0.25">
      <c r="A516" s="20">
        <f>+'Resultater 2022'!BQ36</f>
        <v>1</v>
      </c>
      <c r="B516" s="21" t="str">
        <f>+'Resultater 2022'!BR36</f>
        <v>Glostrup</v>
      </c>
      <c r="C516" s="23">
        <f>+'Resultater 2022'!BS36</f>
        <v>266793.79740487685</v>
      </c>
      <c r="D516" s="6"/>
      <c r="E516" s="20">
        <f>+'Resultater 2022'!BQ69</f>
        <v>1</v>
      </c>
      <c r="F516" s="21" t="str">
        <f>+'Resultater 2022'!BR69</f>
        <v>Glostrup</v>
      </c>
      <c r="G516" s="23">
        <f>+'Resultater 2022'!BS69</f>
        <v>251718.26302262896</v>
      </c>
      <c r="I516" s="33">
        <f>+'Resultater 2022'!BQ102</f>
        <v>1</v>
      </c>
      <c r="J516" s="34" t="str">
        <f>+'Resultater 2022'!BR102</f>
        <v>Herlev</v>
      </c>
      <c r="K516" s="35">
        <f>+'Resultater 2022'!BS102</f>
        <v>5.8145687577165033</v>
      </c>
      <c r="M516" s="33">
        <f>+'Resultater 2022'!BQ135</f>
        <v>1</v>
      </c>
      <c r="N516" s="34" t="str">
        <f>+'Resultater 2022'!BR135</f>
        <v>Frederiksberg</v>
      </c>
      <c r="O516" s="36">
        <f>+'Resultater 2022'!BS135</f>
        <v>3965.0010174122845</v>
      </c>
    </row>
    <row r="517" spans="1:15" x14ac:dyDescent="0.25">
      <c r="A517" s="20">
        <f>+'Resultater 2022'!BQ37</f>
        <v>2</v>
      </c>
      <c r="B517" s="21" t="str">
        <f>+'Resultater 2022'!BR37</f>
        <v>Rødovre</v>
      </c>
      <c r="C517" s="23">
        <f>+'Resultater 2022'!BS37</f>
        <v>272093.02325581393</v>
      </c>
      <c r="D517" s="6"/>
      <c r="E517" s="20">
        <f>+'Resultater 2022'!BQ70</f>
        <v>2</v>
      </c>
      <c r="F517" s="21" t="str">
        <f>+'Resultater 2022'!BR70</f>
        <v>Rødovre</v>
      </c>
      <c r="G517" s="23">
        <f>+'Resultater 2022'!BS70</f>
        <v>252854.12262156449</v>
      </c>
      <c r="I517" s="33">
        <f>+'Resultater 2022'!BQ103</f>
        <v>2</v>
      </c>
      <c r="J517" s="34" t="str">
        <f>+'Resultater 2022'!BR103</f>
        <v>Lyngby-Taarbæk</v>
      </c>
      <c r="K517" s="35">
        <f>+'Resultater 2022'!BS103</f>
        <v>7.773355856500701</v>
      </c>
      <c r="M517" s="33">
        <f>+'Resultater 2022'!BQ136</f>
        <v>2</v>
      </c>
      <c r="N517" s="34" t="str">
        <f>+'Resultater 2022'!BR136</f>
        <v>Vallensbæk</v>
      </c>
      <c r="O517" s="36">
        <f>+'Resultater 2022'!BS136</f>
        <v>4081.9723291376263</v>
      </c>
    </row>
    <row r="518" spans="1:15" x14ac:dyDescent="0.25">
      <c r="A518" s="20">
        <f>+'Resultater 2022'!BQ38</f>
        <v>3</v>
      </c>
      <c r="B518" s="21" t="str">
        <f>+'Resultater 2022'!BR38</f>
        <v>Hillerød</v>
      </c>
      <c r="C518" s="23">
        <f>+'Resultater 2022'!BS38</f>
        <v>319039.2741009015</v>
      </c>
      <c r="E518" s="20">
        <f>+'Resultater 2022'!BQ71</f>
        <v>3</v>
      </c>
      <c r="F518" s="21" t="str">
        <f>+'Resultater 2022'!BR71</f>
        <v>Hillerød</v>
      </c>
      <c r="G518" s="23">
        <f>+'Resultater 2022'!BS71</f>
        <v>289197.18830928596</v>
      </c>
      <c r="I518" s="33">
        <f>+'Resultater 2022'!BQ104</f>
        <v>3</v>
      </c>
      <c r="J518" s="34" t="str">
        <f>+'Resultater 2022'!BR104</f>
        <v>Egedal</v>
      </c>
      <c r="K518" s="35">
        <f>+'Resultater 2022'!BS104</f>
        <v>7.8007627412458103</v>
      </c>
      <c r="M518" s="33">
        <f>+'Resultater 2022'!BQ137</f>
        <v>3</v>
      </c>
      <c r="N518" s="34" t="str">
        <f>+'Resultater 2022'!BR137</f>
        <v>Dragør</v>
      </c>
      <c r="O518" s="36">
        <f>+'Resultater 2022'!BS137</f>
        <v>4125.5925388874239</v>
      </c>
    </row>
    <row r="519" spans="1:15" x14ac:dyDescent="0.25">
      <c r="A519" s="20">
        <f>+'Resultater 2022'!BQ39</f>
        <v>4</v>
      </c>
      <c r="B519" s="21" t="str">
        <f>+'Resultater 2022'!BR39</f>
        <v>Bornholm</v>
      </c>
      <c r="C519" s="23">
        <f>+'Resultater 2022'!BS39</f>
        <v>354121.47505422984</v>
      </c>
      <c r="E519" s="20">
        <f>+'Resultater 2022'!BQ72</f>
        <v>4</v>
      </c>
      <c r="F519" s="21" t="str">
        <f>+'Resultater 2022'!BR72</f>
        <v>Bornholm</v>
      </c>
      <c r="G519" s="23">
        <f>+'Resultater 2022'!BS72</f>
        <v>319595.08315256686</v>
      </c>
      <c r="I519" s="33">
        <f>+'Resultater 2022'!BQ105</f>
        <v>4</v>
      </c>
      <c r="J519" s="34" t="str">
        <f>+'Resultater 2022'!BR105</f>
        <v>Allerød</v>
      </c>
      <c r="K519" s="35">
        <f>+'Resultater 2022'!BS105</f>
        <v>8.2417582417582409</v>
      </c>
      <c r="M519" s="33">
        <f>+'Resultater 2022'!BQ138</f>
        <v>4</v>
      </c>
      <c r="N519" s="34" t="str">
        <f>+'Resultater 2022'!BR138</f>
        <v>Hillerød</v>
      </c>
      <c r="O519" s="36">
        <f>+'Resultater 2022'!BS138</f>
        <v>4610.2247330518994</v>
      </c>
    </row>
    <row r="520" spans="1:15" x14ac:dyDescent="0.25">
      <c r="A520" s="20">
        <f>+'Resultater 2022'!BQ40</f>
        <v>5</v>
      </c>
      <c r="B520" s="21" t="str">
        <f>+'Resultater 2022'!BR40</f>
        <v>Furesø</v>
      </c>
      <c r="C520" s="23">
        <f>+'Resultater 2022'!BS40</f>
        <v>371784.40179665177</v>
      </c>
      <c r="E520" s="20">
        <f>+'Resultater 2022'!BQ73</f>
        <v>5</v>
      </c>
      <c r="F520" s="21" t="str">
        <f>+'Resultater 2022'!BR73</f>
        <v>Furesø</v>
      </c>
      <c r="G520" s="23">
        <f>+'Resultater 2022'!BS73</f>
        <v>335443.03797468345</v>
      </c>
      <c r="I520" s="33">
        <f>+'Resultater 2022'!BQ106</f>
        <v>5</v>
      </c>
      <c r="J520" s="34" t="str">
        <f>+'Resultater 2022'!BR106</f>
        <v>København</v>
      </c>
      <c r="K520" s="35">
        <f>+'Resultater 2022'!BS106</f>
        <v>8.9552522807277182</v>
      </c>
      <c r="M520" s="33">
        <f>+'Resultater 2022'!BQ139</f>
        <v>5</v>
      </c>
      <c r="N520" s="34" t="str">
        <f>+'Resultater 2022'!BR139</f>
        <v>København</v>
      </c>
      <c r="O520" s="36">
        <f>+'Resultater 2022'!BS139</f>
        <v>4621.0767783333522</v>
      </c>
    </row>
    <row r="521" spans="1:15" x14ac:dyDescent="0.25">
      <c r="A521" s="20">
        <f>+'Resultater 2022'!BQ41</f>
        <v>6</v>
      </c>
      <c r="B521" s="21" t="str">
        <f>+'Resultater 2022'!BR41</f>
        <v>Hvidovre</v>
      </c>
      <c r="C521" s="23">
        <f>+'Resultater 2022'!BS41</f>
        <v>391069.01217861963</v>
      </c>
      <c r="E521" s="20">
        <f>+'Resultater 2022'!BQ74</f>
        <v>6</v>
      </c>
      <c r="F521" s="21" t="str">
        <f>+'Resultater 2022'!BR74</f>
        <v>Hvidovre</v>
      </c>
      <c r="G521" s="23">
        <f>+'Resultater 2022'!BS74</f>
        <v>344094.33597525611</v>
      </c>
      <c r="I521" s="33">
        <f>+'Resultater 2022'!BQ107</f>
        <v>6</v>
      </c>
      <c r="J521" s="34" t="str">
        <f>+'Resultater 2022'!BR107</f>
        <v>Dragør</v>
      </c>
      <c r="K521" s="35">
        <f>+'Resultater 2022'!BS107</f>
        <v>9.0812022146058524</v>
      </c>
      <c r="M521" s="33">
        <f>+'Resultater 2022'!BQ140</f>
        <v>6</v>
      </c>
      <c r="N521" s="34" t="str">
        <f>+'Resultater 2022'!BR140</f>
        <v>Rødovre</v>
      </c>
      <c r="O521" s="36">
        <f>+'Resultater 2022'!BS140</f>
        <v>4664.0408688530979</v>
      </c>
    </row>
    <row r="522" spans="1:15" x14ac:dyDescent="0.25">
      <c r="A522" s="20">
        <f>+'Resultater 2022'!BQ42</f>
        <v>7</v>
      </c>
      <c r="B522" s="21" t="str">
        <f>+'Resultater 2022'!BR42</f>
        <v>Halsnæs</v>
      </c>
      <c r="C522" s="23">
        <f>+'Resultater 2022'!BS42</f>
        <v>397046.0469157254</v>
      </c>
      <c r="E522" s="20">
        <f>+'Resultater 2022'!BQ75</f>
        <v>7</v>
      </c>
      <c r="F522" s="21" t="str">
        <f>+'Resultater 2022'!BR75</f>
        <v>Halsnæs</v>
      </c>
      <c r="G522" s="23">
        <f>+'Resultater 2022'!BS75</f>
        <v>359108.02200984646</v>
      </c>
      <c r="I522" s="33">
        <f>+'Resultater 2022'!BQ108</f>
        <v>7</v>
      </c>
      <c r="J522" s="34" t="str">
        <f>+'Resultater 2022'!BR108</f>
        <v>Frederiksberg</v>
      </c>
      <c r="K522" s="35">
        <f>+'Resultater 2022'!BS108</f>
        <v>9.239556989622395</v>
      </c>
      <c r="M522" s="33">
        <f>+'Resultater 2022'!BQ141</f>
        <v>7</v>
      </c>
      <c r="N522" s="34" t="str">
        <f>+'Resultater 2022'!BR141</f>
        <v>Herlev</v>
      </c>
      <c r="O522" s="36">
        <f>+'Resultater 2022'!BS141</f>
        <v>4838.6148509612549</v>
      </c>
    </row>
    <row r="523" spans="1:15" x14ac:dyDescent="0.25">
      <c r="A523" s="20">
        <f>+'Resultater 2022'!BQ43</f>
        <v>8</v>
      </c>
      <c r="B523" s="21" t="str">
        <f>+'Resultater 2022'!BR43</f>
        <v>Vallensbæk</v>
      </c>
      <c r="C523" s="23">
        <f>+'Resultater 2022'!BS43</f>
        <v>409887.85046728974</v>
      </c>
      <c r="E523" s="20">
        <f>+'Resultater 2022'!BQ76</f>
        <v>8</v>
      </c>
      <c r="F523" s="21" t="str">
        <f>+'Resultater 2022'!BR76</f>
        <v>Vallensbæk</v>
      </c>
      <c r="G523" s="23">
        <f>+'Resultater 2022'!BS76</f>
        <v>366728.97196261684</v>
      </c>
      <c r="I523" s="33">
        <f>+'Resultater 2022'!BQ109</f>
        <v>8</v>
      </c>
      <c r="J523" s="34" t="str">
        <f>+'Resultater 2022'!BR109</f>
        <v>Gladsaxe</v>
      </c>
      <c r="K523" s="35">
        <f>+'Resultater 2022'!BS109</f>
        <v>10.260282700521508</v>
      </c>
      <c r="M523" s="33">
        <f>+'Resultater 2022'!BQ142</f>
        <v>8</v>
      </c>
      <c r="N523" s="34" t="str">
        <f>+'Resultater 2022'!BR142</f>
        <v>Lyngby-Taarbæk</v>
      </c>
      <c r="O523" s="36">
        <f>+'Resultater 2022'!BS142</f>
        <v>4875.5976751510298</v>
      </c>
    </row>
    <row r="524" spans="1:15" x14ac:dyDescent="0.25">
      <c r="A524" s="20">
        <f>+'Resultater 2022'!BQ44</f>
        <v>9</v>
      </c>
      <c r="B524" s="21" t="str">
        <f>+'Resultater 2022'!BR44</f>
        <v>Høje-Taastrup</v>
      </c>
      <c r="C524" s="23">
        <f>+'Resultater 2022'!BS44</f>
        <v>424883.63316140388</v>
      </c>
      <c r="E524" s="20">
        <f>+'Resultater 2022'!BQ77</f>
        <v>9</v>
      </c>
      <c r="F524" s="21" t="str">
        <f>+'Resultater 2022'!BR77</f>
        <v>Høje-Taastrup</v>
      </c>
      <c r="G524" s="23">
        <f>+'Resultater 2022'!BS77</f>
        <v>383370.54975468607</v>
      </c>
      <c r="I524" s="33">
        <f>+'Resultater 2022'!BQ110</f>
        <v>9</v>
      </c>
      <c r="J524" s="34" t="str">
        <f>+'Resultater 2022'!BR110</f>
        <v>Tårnby</v>
      </c>
      <c r="K524" s="35">
        <f>+'Resultater 2022'!BS110</f>
        <v>11.095645257506462</v>
      </c>
      <c r="M524" s="33">
        <f>+'Resultater 2022'!BQ143</f>
        <v>9</v>
      </c>
      <c r="N524" s="34" t="str">
        <f>+'Resultater 2022'!BR143</f>
        <v>Gladsaxe</v>
      </c>
      <c r="O524" s="36">
        <f>+'Resultater 2022'!BS143</f>
        <v>5038.1102956792602</v>
      </c>
    </row>
    <row r="525" spans="1:15" x14ac:dyDescent="0.25">
      <c r="A525" s="37">
        <f>+'Resultater 2022'!BQ45</f>
        <v>10</v>
      </c>
      <c r="B525" s="38" t="str">
        <f>+'Resultater 2022'!BR45</f>
        <v>Rudersdal</v>
      </c>
      <c r="C525" s="39">
        <f>+'Resultater 2022'!BS45</f>
        <v>443816.41419850785</v>
      </c>
      <c r="E525" s="37">
        <f>+'Resultater 2022'!BQ78</f>
        <v>10</v>
      </c>
      <c r="F525" s="38" t="str">
        <f>+'Resultater 2022'!BR78</f>
        <v>Rudersdal</v>
      </c>
      <c r="G525" s="39">
        <f>+'Resultater 2022'!BS78</f>
        <v>397467.78204838349</v>
      </c>
      <c r="I525" s="37">
        <f>+'Resultater 2022'!BQ111</f>
        <v>10</v>
      </c>
      <c r="J525" s="38" t="str">
        <f>+'Resultater 2022'!BR111</f>
        <v>Vallensbæk</v>
      </c>
      <c r="K525" s="40">
        <f>+'Resultater 2022'!BS111</f>
        <v>11.130760428586289</v>
      </c>
      <c r="M525" s="37">
        <f>+'Resultater 2022'!BQ144</f>
        <v>10</v>
      </c>
      <c r="N525" s="38" t="str">
        <f>+'Resultater 2022'!BR144</f>
        <v>Tårnby</v>
      </c>
      <c r="O525" s="41">
        <f>+'Resultater 2022'!BS144</f>
        <v>5209.7832571087692</v>
      </c>
    </row>
    <row r="526" spans="1:15" x14ac:dyDescent="0.25">
      <c r="A526">
        <f>+'Resultater 2022'!BQ46</f>
        <v>11</v>
      </c>
      <c r="B526" s="6" t="str">
        <f>+'Resultater 2022'!BR46</f>
        <v>Ishøj</v>
      </c>
      <c r="C526" s="17">
        <f>+'Resultater 2022'!BS46</f>
        <v>458578.5423268447</v>
      </c>
      <c r="E526">
        <f>+'Resultater 2022'!BQ79</f>
        <v>11</v>
      </c>
      <c r="F526" s="6" t="str">
        <f>+'Resultater 2022'!BR79</f>
        <v>Ishøj</v>
      </c>
      <c r="G526" s="17">
        <f>+'Resultater 2022'!BS79</f>
        <v>411498.41557265725</v>
      </c>
      <c r="I526">
        <f>+'Resultater 2022'!BQ112</f>
        <v>11</v>
      </c>
      <c r="J526" s="6" t="str">
        <f>+'Resultater 2022'!BR112</f>
        <v>Fredensborg</v>
      </c>
      <c r="K526" s="7">
        <f>+'Resultater 2022'!BS112</f>
        <v>11.858929354980255</v>
      </c>
      <c r="M526">
        <f>+'Resultater 2022'!BQ145</f>
        <v>11</v>
      </c>
      <c r="N526" s="6" t="str">
        <f>+'Resultater 2022'!BR145</f>
        <v>Glostrup</v>
      </c>
      <c r="O526" s="8">
        <f>+'Resultater 2022'!BS145</f>
        <v>5492.2539150653083</v>
      </c>
    </row>
    <row r="527" spans="1:15" x14ac:dyDescent="0.25">
      <c r="A527">
        <f>+'Resultater 2022'!BQ47</f>
        <v>12</v>
      </c>
      <c r="B527" s="6" t="str">
        <f>+'Resultater 2022'!BR47</f>
        <v>Helsingør</v>
      </c>
      <c r="C527" s="17">
        <f>+'Resultater 2022'!BS47</f>
        <v>468950.7494646681</v>
      </c>
      <c r="E527">
        <f>+'Resultater 2022'!BQ80</f>
        <v>12</v>
      </c>
      <c r="F527" s="6" t="str">
        <f>+'Resultater 2022'!BR80</f>
        <v>Ballerup</v>
      </c>
      <c r="G527" s="17">
        <f>+'Resultater 2022'!BS80</f>
        <v>416438.99549444433</v>
      </c>
      <c r="I527">
        <f>+'Resultater 2022'!BQ113</f>
        <v>12</v>
      </c>
      <c r="J527" s="6" t="str">
        <f>+'Resultater 2022'!BR113</f>
        <v>Gentofte</v>
      </c>
      <c r="K527" s="7">
        <f>+'Resultater 2022'!BS113</f>
        <v>13.253669061336748</v>
      </c>
      <c r="M527">
        <f>+'Resultater 2022'!BQ146</f>
        <v>12</v>
      </c>
      <c r="N527" s="6" t="str">
        <f>+'Resultater 2022'!BR146</f>
        <v>Hvidovre</v>
      </c>
      <c r="O527" s="8">
        <f>+'Resultater 2022'!BS146</f>
        <v>5547.4179574282416</v>
      </c>
    </row>
    <row r="528" spans="1:15" x14ac:dyDescent="0.25">
      <c r="A528">
        <f>+'Resultater 2022'!BQ48</f>
        <v>13</v>
      </c>
      <c r="B528" s="6" t="str">
        <f>+'Resultater 2022'!BR48</f>
        <v>Ballerup</v>
      </c>
      <c r="C528" s="17">
        <f>+'Resultater 2022'!BS48</f>
        <v>480642.26606113918</v>
      </c>
      <c r="E528">
        <f>+'Resultater 2022'!BQ81</f>
        <v>13</v>
      </c>
      <c r="F528" s="6" t="str">
        <f>+'Resultater 2022'!BR81</f>
        <v>Hørsholm</v>
      </c>
      <c r="G528" s="17">
        <f>+'Resultater 2022'!BS81</f>
        <v>418278.54446100356</v>
      </c>
      <c r="I528">
        <f>+'Resultater 2022'!BQ114</f>
        <v>13</v>
      </c>
      <c r="J528" s="6" t="str">
        <f>+'Resultater 2022'!BR114</f>
        <v>Rudersdal</v>
      </c>
      <c r="K528" s="7">
        <f>+'Resultater 2022'!BS114</f>
        <v>14.363187633954665</v>
      </c>
      <c r="M528">
        <f>+'Resultater 2022'!BQ147</f>
        <v>13</v>
      </c>
      <c r="N528" s="6" t="str">
        <f>+'Resultater 2022'!BR147</f>
        <v>Rudersdal</v>
      </c>
      <c r="O528" s="8">
        <f>+'Resultater 2022'!BS147</f>
        <v>5708.9043320127294</v>
      </c>
    </row>
    <row r="529" spans="1:15" x14ac:dyDescent="0.25">
      <c r="A529">
        <f>+'Resultater 2022'!BQ49</f>
        <v>14</v>
      </c>
      <c r="B529" s="6" t="str">
        <f>+'Resultater 2022'!BR49</f>
        <v>Frederiksberg</v>
      </c>
      <c r="C529" s="17">
        <f>+'Resultater 2022'!BS49</f>
        <v>483404.12144093122</v>
      </c>
      <c r="E529">
        <f>+'Resultater 2022'!BQ82</f>
        <v>14</v>
      </c>
      <c r="F529" s="6" t="str">
        <f>+'Resultater 2022'!BR82</f>
        <v>Helsingør</v>
      </c>
      <c r="G529" s="17">
        <f>+'Resultater 2022'!BS82</f>
        <v>421841.54175588861</v>
      </c>
      <c r="I529">
        <f>+'Resultater 2022'!BQ115</f>
        <v>14</v>
      </c>
      <c r="J529" s="6" t="str">
        <f>+'Resultater 2022'!BR115</f>
        <v>Brøndby</v>
      </c>
      <c r="K529" s="7">
        <f>+'Resultater 2022'!BS115</f>
        <v>14.841772151898734</v>
      </c>
      <c r="M529">
        <f>+'Resultater 2022'!BQ148</f>
        <v>14</v>
      </c>
      <c r="N529" s="6" t="str">
        <f>+'Resultater 2022'!BR148</f>
        <v>Allerød</v>
      </c>
      <c r="O529" s="8">
        <f>+'Resultater 2022'!BS148</f>
        <v>5734.0095801634252</v>
      </c>
    </row>
    <row r="530" spans="1:15" x14ac:dyDescent="0.25">
      <c r="A530">
        <f>+'Resultater 2022'!BQ50</f>
        <v>15</v>
      </c>
      <c r="B530" s="6" t="str">
        <f>+'Resultater 2022'!BR50</f>
        <v>Frederikssund</v>
      </c>
      <c r="C530" s="17">
        <f>+'Resultater 2022'!BS50</f>
        <v>486384.4884861359</v>
      </c>
      <c r="E530">
        <f>+'Resultater 2022'!BQ83</f>
        <v>15</v>
      </c>
      <c r="F530" s="6" t="str">
        <f>+'Resultater 2022'!BR83</f>
        <v>Gribskov</v>
      </c>
      <c r="G530" s="17">
        <f>+'Resultater 2022'!BS83</f>
        <v>422167.25143246591</v>
      </c>
      <c r="I530">
        <f>+'Resultater 2022'!BQ116</f>
        <v>15</v>
      </c>
      <c r="J530" s="6" t="str">
        <f>+'Resultater 2022'!BR116</f>
        <v>Ishøj</v>
      </c>
      <c r="K530" s="7">
        <f>+'Resultater 2022'!BS116</f>
        <v>15.181087210500996</v>
      </c>
      <c r="M530">
        <f>+'Resultater 2022'!BQ149</f>
        <v>15</v>
      </c>
      <c r="N530" s="6" t="str">
        <f>+'Resultater 2022'!BR149</f>
        <v>Gentofte</v>
      </c>
      <c r="O530" s="8">
        <f>+'Resultater 2022'!BS149</f>
        <v>5939.2559926026051</v>
      </c>
    </row>
    <row r="531" spans="1:15" x14ac:dyDescent="0.25">
      <c r="A531">
        <f>+'Resultater 2022'!BQ51</f>
        <v>16</v>
      </c>
      <c r="B531" s="6" t="str">
        <f>+'Resultater 2022'!BR51</f>
        <v>Hørsholm</v>
      </c>
      <c r="C531" s="17">
        <f>+'Resultater 2022'!BS51</f>
        <v>496863.22404371586</v>
      </c>
      <c r="E531">
        <f>+'Resultater 2022'!BQ84</f>
        <v>16</v>
      </c>
      <c r="F531" s="6" t="str">
        <f>+'Resultater 2022'!BR84</f>
        <v>Frederikssund</v>
      </c>
      <c r="G531" s="17">
        <f>+'Resultater 2022'!BS84</f>
        <v>426431.04110641562</v>
      </c>
      <c r="I531">
        <f>+'Resultater 2022'!BQ117</f>
        <v>16</v>
      </c>
      <c r="J531" s="6" t="str">
        <f>+'Resultater 2022'!BR117</f>
        <v>Helsingør</v>
      </c>
      <c r="K531" s="7">
        <f>+'Resultater 2022'!BS117</f>
        <v>15.893363584798639</v>
      </c>
      <c r="M531">
        <f>+'Resultater 2022'!BQ150</f>
        <v>16</v>
      </c>
      <c r="N531" s="6" t="str">
        <f>+'Resultater 2022'!BR150</f>
        <v>Egedal</v>
      </c>
      <c r="O531" s="8">
        <f>+'Resultater 2022'!BS150</f>
        <v>6232.8672136831146</v>
      </c>
    </row>
    <row r="532" spans="1:15" x14ac:dyDescent="0.25">
      <c r="A532">
        <f>+'Resultater 2022'!BQ52</f>
        <v>17</v>
      </c>
      <c r="B532" s="6" t="str">
        <f>+'Resultater 2022'!BR52</f>
        <v>Gribskov</v>
      </c>
      <c r="C532" s="17">
        <f>+'Resultater 2022'!BS52</f>
        <v>500946.56334401894</v>
      </c>
      <c r="E532">
        <f>+'Resultater 2022'!BQ85</f>
        <v>17</v>
      </c>
      <c r="F532" s="6" t="str">
        <f>+'Resultater 2022'!BR85</f>
        <v>Frederiksberg</v>
      </c>
      <c r="G532" s="17">
        <f>+'Resultater 2022'!BS85</f>
        <v>429133.23894918984</v>
      </c>
      <c r="I532">
        <f>+'Resultater 2022'!BQ118</f>
        <v>17</v>
      </c>
      <c r="J532" s="6" t="str">
        <f>+'Resultater 2022'!BR118</f>
        <v>Hillerød</v>
      </c>
      <c r="K532" s="7">
        <f>+'Resultater 2022'!BS118</f>
        <v>15.941457660789672</v>
      </c>
      <c r="M532">
        <f>+'Resultater 2022'!BQ151</f>
        <v>17</v>
      </c>
      <c r="N532" s="6" t="str">
        <f>+'Resultater 2022'!BR151</f>
        <v>Ishøj</v>
      </c>
      <c r="O532" s="8">
        <f>+'Resultater 2022'!BS151</f>
        <v>6246.9933337914908</v>
      </c>
    </row>
    <row r="533" spans="1:15" x14ac:dyDescent="0.25">
      <c r="A533">
        <f>+'Resultater 2022'!BQ53</f>
        <v>18</v>
      </c>
      <c r="B533" s="6" t="str">
        <f>+'Resultater 2022'!BR53</f>
        <v>Tårnby</v>
      </c>
      <c r="C533" s="17">
        <f>+'Resultater 2022'!BS53</f>
        <v>511469.53405017924</v>
      </c>
      <c r="E533">
        <f>+'Resultater 2022'!BQ86</f>
        <v>18</v>
      </c>
      <c r="F533" s="6" t="str">
        <f>+'Resultater 2022'!BR86</f>
        <v>Gentofte</v>
      </c>
      <c r="G533" s="17">
        <f>+'Resultater 2022'!BS86</f>
        <v>448121.64579606452</v>
      </c>
      <c r="I533">
        <f>+'Resultater 2022'!BQ119</f>
        <v>18</v>
      </c>
      <c r="J533" s="6" t="str">
        <f>+'Resultater 2022'!BR119</f>
        <v>Hørsholm</v>
      </c>
      <c r="K533" s="7">
        <f>+'Resultater 2022'!BS119</f>
        <v>15.955928979074189</v>
      </c>
      <c r="M533">
        <f>+'Resultater 2022'!BQ152</f>
        <v>18</v>
      </c>
      <c r="N533" s="6" t="str">
        <f>+'Resultater 2022'!BR152</f>
        <v>Hørsholm</v>
      </c>
      <c r="O533" s="8">
        <f>+'Resultater 2022'!BS152</f>
        <v>6674.0227488902992</v>
      </c>
    </row>
    <row r="534" spans="1:15" x14ac:dyDescent="0.25">
      <c r="A534">
        <f>+'Resultater 2022'!BQ54</f>
        <v>19</v>
      </c>
      <c r="B534" s="6" t="str">
        <f>+'Resultater 2022'!BR54</f>
        <v>Gentofte</v>
      </c>
      <c r="C534" s="17">
        <f>+'Resultater 2022'!BS54</f>
        <v>512343.47048300534</v>
      </c>
      <c r="E534">
        <f>+'Resultater 2022'!BQ87</f>
        <v>19</v>
      </c>
      <c r="F534" s="6" t="str">
        <f>+'Resultater 2022'!BR87</f>
        <v>Dragør</v>
      </c>
      <c r="G534" s="17">
        <f>+'Resultater 2022'!BS87</f>
        <v>454300.26128610829</v>
      </c>
      <c r="I534">
        <f>+'Resultater 2022'!BQ120</f>
        <v>19</v>
      </c>
      <c r="J534" s="6" t="str">
        <f>+'Resultater 2022'!BR120</f>
        <v>Hvidovre</v>
      </c>
      <c r="K534" s="7">
        <f>+'Resultater 2022'!BS120</f>
        <v>16.121793872908032</v>
      </c>
      <c r="M534">
        <f>+'Resultater 2022'!BQ153</f>
        <v>19</v>
      </c>
      <c r="N534" s="6" t="str">
        <f>+'Resultater 2022'!BR153</f>
        <v>Helsingør</v>
      </c>
      <c r="O534" s="8">
        <f>+'Resultater 2022'!BS153</f>
        <v>6704.4809982983543</v>
      </c>
    </row>
    <row r="535" spans="1:15" x14ac:dyDescent="0.25">
      <c r="A535" s="24">
        <f>+'Resultater 2022'!BQ55</f>
        <v>20</v>
      </c>
      <c r="B535" s="25" t="str">
        <f>+'Resultater 2022'!BR55</f>
        <v>København</v>
      </c>
      <c r="C535" s="26">
        <f>+'Resultater 2022'!BS55</f>
        <v>517293.48159690254</v>
      </c>
      <c r="E535" s="24">
        <f>+'Resultater 2022'!BQ88</f>
        <v>20</v>
      </c>
      <c r="F535" s="25" t="str">
        <f>+'Resultater 2022'!BR88</f>
        <v>Tårnby</v>
      </c>
      <c r="G535" s="26">
        <f>+'Resultater 2022'!BS88</f>
        <v>469534.05017921148</v>
      </c>
      <c r="H535" s="32"/>
      <c r="I535" s="24">
        <f>+'Resultater 2022'!BQ121</f>
        <v>20</v>
      </c>
      <c r="J535" s="25" t="str">
        <f>+'Resultater 2022'!BR121</f>
        <v>Frederikssund</v>
      </c>
      <c r="K535" s="27">
        <f>+'Resultater 2022'!BS121</f>
        <v>17.020270010385016</v>
      </c>
      <c r="L535" s="32"/>
      <c r="M535" s="24">
        <f>+'Resultater 2022'!BQ154</f>
        <v>20</v>
      </c>
      <c r="N535" s="25" t="str">
        <f>+'Resultater 2022'!BR154</f>
        <v>Halsnæs</v>
      </c>
      <c r="O535" s="28">
        <f>+'Resultater 2022'!BS154</f>
        <v>7132.9958582604695</v>
      </c>
    </row>
    <row r="536" spans="1:15" x14ac:dyDescent="0.25">
      <c r="A536" s="24">
        <f>+'Resultater 2022'!BQ56</f>
        <v>21</v>
      </c>
      <c r="B536" s="25" t="str">
        <f>+'Resultater 2022'!BR56</f>
        <v>Dragør</v>
      </c>
      <c r="C536" s="26">
        <f>+'Resultater 2022'!BS56</f>
        <v>530419.53839454218</v>
      </c>
      <c r="E536" s="24">
        <f>+'Resultater 2022'!BQ89</f>
        <v>21</v>
      </c>
      <c r="F536" s="25" t="str">
        <f>+'Resultater 2022'!BR89</f>
        <v>Albertslund</v>
      </c>
      <c r="G536" s="26">
        <f>+'Resultater 2022'!BS89</f>
        <v>483328.700486449</v>
      </c>
      <c r="I536" s="24">
        <f>+'Resultater 2022'!BQ122</f>
        <v>21</v>
      </c>
      <c r="J536" s="25" t="str">
        <f>+'Resultater 2022'!BR122</f>
        <v>Albertslund</v>
      </c>
      <c r="K536" s="27">
        <f>+'Resultater 2022'!BS122</f>
        <v>17.404450895016932</v>
      </c>
      <c r="M536" s="24">
        <f>+'Resultater 2022'!BQ155</f>
        <v>21</v>
      </c>
      <c r="N536" s="25" t="str">
        <f>+'Resultater 2022'!BR155</f>
        <v>Høje-Taastrup</v>
      </c>
      <c r="O536" s="28">
        <f>+'Resultater 2022'!BS155</f>
        <v>7240.444299248612</v>
      </c>
    </row>
    <row r="537" spans="1:15" x14ac:dyDescent="0.25">
      <c r="A537" s="24">
        <f>+'Resultater 2022'!BQ57</f>
        <v>22</v>
      </c>
      <c r="B537" s="25" t="str">
        <f>+'Resultater 2022'!BR57</f>
        <v>Gladsaxe</v>
      </c>
      <c r="C537" s="26">
        <f>+'Resultater 2022'!BS57</f>
        <v>537488.50045998173</v>
      </c>
      <c r="E537" s="24">
        <f>+'Resultater 2022'!BQ90</f>
        <v>22</v>
      </c>
      <c r="F537" s="25" t="str">
        <f>+'Resultater 2022'!BR90</f>
        <v>Gladsaxe</v>
      </c>
      <c r="G537" s="26">
        <f>+'Resultater 2022'!BS90</f>
        <v>491030.3587856486</v>
      </c>
      <c r="I537" s="24">
        <f>+'Resultater 2022'!BQ123</f>
        <v>22</v>
      </c>
      <c r="J537" s="25" t="str">
        <f>+'Resultater 2022'!BR123</f>
        <v>Gribskov</v>
      </c>
      <c r="K537" s="27">
        <f>+'Resultater 2022'!BS123</f>
        <v>17.578648444779695</v>
      </c>
      <c r="M537" s="24">
        <f>+'Resultater 2022'!BQ156</f>
        <v>22</v>
      </c>
      <c r="N537" s="25" t="str">
        <f>+'Resultater 2022'!BR156</f>
        <v>Frederikssund</v>
      </c>
      <c r="O537" s="28">
        <f>+'Resultater 2022'!BS156</f>
        <v>7257.9714604407864</v>
      </c>
    </row>
    <row r="538" spans="1:15" x14ac:dyDescent="0.25">
      <c r="A538" s="24">
        <f>+'Resultater 2022'!BQ58</f>
        <v>23</v>
      </c>
      <c r="B538" s="25" t="str">
        <f>+'Resultater 2022'!BR58</f>
        <v>Albertslund</v>
      </c>
      <c r="C538" s="26">
        <f>+'Resultater 2022'!BS58</f>
        <v>566466.29603891587</v>
      </c>
      <c r="E538" s="24">
        <f>+'Resultater 2022'!BQ91</f>
        <v>23</v>
      </c>
      <c r="F538" s="25" t="str">
        <f>+'Resultater 2022'!BR91</f>
        <v>Brøndby</v>
      </c>
      <c r="G538" s="26">
        <f>+'Resultater 2022'!BS91</f>
        <v>508985.68382576917</v>
      </c>
      <c r="I538" s="24">
        <f>+'Resultater 2022'!BQ124</f>
        <v>23</v>
      </c>
      <c r="J538" s="25" t="str">
        <f>+'Resultater 2022'!BR124</f>
        <v>Rødovre</v>
      </c>
      <c r="K538" s="27">
        <f>+'Resultater 2022'!BS124</f>
        <v>18.445579690363843</v>
      </c>
      <c r="M538" s="24">
        <f>+'Resultater 2022'!BQ157</f>
        <v>23</v>
      </c>
      <c r="N538" s="25" t="str">
        <f>+'Resultater 2022'!BR157</f>
        <v>Furesø</v>
      </c>
      <c r="O538" s="28">
        <f>+'Resultater 2022'!BS157</f>
        <v>7258.9908986480505</v>
      </c>
    </row>
    <row r="539" spans="1:15" x14ac:dyDescent="0.25">
      <c r="A539" s="24">
        <f>+'Resultater 2022'!BQ59</f>
        <v>24</v>
      </c>
      <c r="B539" s="25" t="str">
        <f>+'Resultater 2022'!BR59</f>
        <v>Brøndby</v>
      </c>
      <c r="C539" s="26">
        <f>+'Resultater 2022'!BS59</f>
        <v>602193.11605239112</v>
      </c>
      <c r="E539" s="24">
        <f>+'Resultater 2022'!BQ92</f>
        <v>24</v>
      </c>
      <c r="F539" s="25" t="str">
        <f>+'Resultater 2022'!BR92</f>
        <v>København</v>
      </c>
      <c r="G539" s="26">
        <f>+'Resultater 2022'!BS92</f>
        <v>516018.60377269413</v>
      </c>
      <c r="I539" s="24">
        <f>+'Resultater 2022'!BQ125</f>
        <v>24</v>
      </c>
      <c r="J539" s="25" t="str">
        <f>+'Resultater 2022'!BR125</f>
        <v>Høje-Taastrup</v>
      </c>
      <c r="K539" s="27">
        <f>+'Resultater 2022'!BS125</f>
        <v>18.886281963707646</v>
      </c>
      <c r="M539" s="24">
        <f>+'Resultater 2022'!BQ158</f>
        <v>24</v>
      </c>
      <c r="N539" s="25" t="str">
        <f>+'Resultater 2022'!BR158</f>
        <v>Gribskov</v>
      </c>
      <c r="O539" s="28">
        <f>+'Resultater 2022'!BS158</f>
        <v>7421.1296978302362</v>
      </c>
    </row>
    <row r="540" spans="1:15" x14ac:dyDescent="0.25">
      <c r="A540" s="24">
        <f>+'Resultater 2022'!BQ60</f>
        <v>25</v>
      </c>
      <c r="B540" s="25" t="str">
        <f>+'Resultater 2022'!BR60</f>
        <v>Lyngby-Taarbæk</v>
      </c>
      <c r="C540" s="26">
        <f>+'Resultater 2022'!BS60</f>
        <v>752117.86372007371</v>
      </c>
      <c r="E540" s="24">
        <f>+'Resultater 2022'!BQ93</f>
        <v>25</v>
      </c>
      <c r="F540" s="25" t="str">
        <f>+'Resultater 2022'!BR93</f>
        <v>Lyngby-Taarbæk</v>
      </c>
      <c r="G540" s="26">
        <f>+'Resultater 2022'!BS93</f>
        <v>627219.1528545121</v>
      </c>
      <c r="I540" s="24">
        <f>+'Resultater 2022'!BQ126</f>
        <v>25</v>
      </c>
      <c r="J540" s="25" t="str">
        <f>+'Resultater 2022'!BR126</f>
        <v>Ballerup</v>
      </c>
      <c r="K540" s="27">
        <f>+'Resultater 2022'!BS126</f>
        <v>19.071240286193557</v>
      </c>
      <c r="M540" s="24">
        <f>+'Resultater 2022'!BQ159</f>
        <v>25</v>
      </c>
      <c r="N540" s="25" t="str">
        <f>+'Resultater 2022'!BR159</f>
        <v>Brøndby</v>
      </c>
      <c r="O540" s="28">
        <f>+'Resultater 2022'!BS159</f>
        <v>7554.2495479204354</v>
      </c>
    </row>
    <row r="541" spans="1:15" x14ac:dyDescent="0.25">
      <c r="A541" s="24">
        <f>+'Resultater 2022'!BQ61</f>
        <v>26</v>
      </c>
      <c r="B541" s="25" t="str">
        <f>+'Resultater 2022'!BR61</f>
        <v>Fredensborg</v>
      </c>
      <c r="C541" s="26">
        <f>+'Resultater 2022'!BS61</f>
        <v>770381.02603000763</v>
      </c>
      <c r="E541" s="24">
        <f>+'Resultater 2022'!BQ94</f>
        <v>26</v>
      </c>
      <c r="F541" s="25" t="str">
        <f>+'Resultater 2022'!BR94</f>
        <v>Fredensborg</v>
      </c>
      <c r="G541" s="26">
        <f>+'Resultater 2022'!BS94</f>
        <v>647364.93441622111</v>
      </c>
      <c r="I541" s="24">
        <f>+'Resultater 2022'!BQ127</f>
        <v>26</v>
      </c>
      <c r="J541" s="25" t="str">
        <f>+'Resultater 2022'!BR127</f>
        <v>Halsnæs</v>
      </c>
      <c r="K541" s="27">
        <f>+'Resultater 2022'!BS127</f>
        <v>19.863092498849522</v>
      </c>
      <c r="M541" s="24">
        <f>+'Resultater 2022'!BQ160</f>
        <v>26</v>
      </c>
      <c r="N541" s="25" t="str">
        <f>+'Resultater 2022'!BR160</f>
        <v>Fredensborg</v>
      </c>
      <c r="O541" s="28">
        <f>+'Resultater 2022'!BS160</f>
        <v>7677.0550241333922</v>
      </c>
    </row>
    <row r="542" spans="1:15" x14ac:dyDescent="0.25">
      <c r="A542" s="24">
        <v>27</v>
      </c>
      <c r="B542" s="25" t="str">
        <f>+'Resultater 2022'!BR62</f>
        <v>Allerød</v>
      </c>
      <c r="C542" s="26">
        <f>+'Resultater 2022'!BS62</f>
        <v>814529.9145299145</v>
      </c>
      <c r="E542" s="24">
        <v>27</v>
      </c>
      <c r="F542" s="25" t="str">
        <f>+'Resultater 2022'!BR95</f>
        <v>Allerød</v>
      </c>
      <c r="G542" s="26">
        <f>+'Resultater 2022'!BS95</f>
        <v>695726.49572649563</v>
      </c>
      <c r="I542" s="24">
        <v>27</v>
      </c>
      <c r="J542" s="25" t="str">
        <f>+'Resultater 2022'!BR128</f>
        <v>Furesø</v>
      </c>
      <c r="K542" s="27">
        <f>+'Resultater 2022'!BS128</f>
        <v>21.640010603516831</v>
      </c>
      <c r="M542" s="24">
        <v>27</v>
      </c>
      <c r="N542" s="25" t="str">
        <f>+'Resultater 2022'!BR161</f>
        <v>Ballerup</v>
      </c>
      <c r="O542" s="28">
        <f>+'Resultater 2022'!BS161</f>
        <v>7942.0081476156247</v>
      </c>
    </row>
    <row r="543" spans="1:15" x14ac:dyDescent="0.25">
      <c r="A543" s="24">
        <v>28</v>
      </c>
      <c r="B543" s="25" t="str">
        <f>+'Resultater 2022'!BR63</f>
        <v>Egedal</v>
      </c>
      <c r="C543" s="26">
        <f>+'Resultater 2022'!BS63</f>
        <v>902661.72839506168</v>
      </c>
      <c r="E543" s="24">
        <v>28</v>
      </c>
      <c r="F543" s="25" t="str">
        <f>+'Resultater 2022'!BR96</f>
        <v>Egedal</v>
      </c>
      <c r="G543" s="26">
        <f>+'Resultater 2022'!BS96</f>
        <v>799007.4074074073</v>
      </c>
      <c r="I543" s="24">
        <v>28</v>
      </c>
      <c r="J543" s="25" t="str">
        <f>+'Resultater 2022'!BR129</f>
        <v>Glostrup</v>
      </c>
      <c r="K543" s="27">
        <f>+'Resultater 2022'!BS129</f>
        <v>21.819052178075633</v>
      </c>
      <c r="M543" s="24">
        <v>28</v>
      </c>
      <c r="N543" s="25" t="str">
        <f>+'Resultater 2022'!BR162</f>
        <v>Bornholm</v>
      </c>
      <c r="O543" s="28">
        <f>+'Resultater 2022'!BS162</f>
        <v>8410.6369820655527</v>
      </c>
    </row>
    <row r="544" spans="1:15" x14ac:dyDescent="0.25">
      <c r="A544" s="24">
        <v>29</v>
      </c>
      <c r="B544" s="25" t="str">
        <f>+'Resultater 2022'!BR64</f>
        <v>Herlev</v>
      </c>
      <c r="C544" s="26">
        <f>+'Resultater 2022'!BS64</f>
        <v>949443.88270980783</v>
      </c>
      <c r="E544" s="24">
        <v>29</v>
      </c>
      <c r="F544" s="25" t="str">
        <f>+'Resultater 2022'!BR97</f>
        <v>Herlev</v>
      </c>
      <c r="G544" s="26">
        <f>+'Resultater 2022'!BS97</f>
        <v>832153.690596562</v>
      </c>
      <c r="I544" s="24">
        <v>29</v>
      </c>
      <c r="J544" s="25" t="str">
        <f>+'Resultater 2022'!BR130</f>
        <v>Bornholm</v>
      </c>
      <c r="K544" s="27">
        <f>+'Resultater 2022'!BS130</f>
        <v>26.316540602254889</v>
      </c>
      <c r="M544" s="24">
        <v>29</v>
      </c>
      <c r="N544" s="25" t="str">
        <f>+'Resultater 2022'!BR163</f>
        <v>Albertslund</v>
      </c>
      <c r="O544" s="28">
        <f>+'Resultater 2022'!BS163</f>
        <v>8412.0706337687479</v>
      </c>
    </row>
    <row r="545" spans="1:15" x14ac:dyDescent="0.25">
      <c r="A545" s="6"/>
      <c r="B545" t="str">
        <f>+'Resultater 2022'!BR65</f>
        <v>Gennemsnit</v>
      </c>
      <c r="C545" s="18">
        <f>+'Resultater 2022'!BS65</f>
        <v>517003.90469525033</v>
      </c>
      <c r="E545" s="6"/>
      <c r="F545" t="str">
        <f>+'Resultater 2022'!BR98</f>
        <v>Gennemsnit</v>
      </c>
      <c r="G545" s="11">
        <f>+'Resultater 2022'!BS98</f>
        <v>455798.53002540441</v>
      </c>
      <c r="I545" s="6"/>
      <c r="J545" t="str">
        <f>+'Resultater 2022'!BR131</f>
        <v>Gennemsnit</v>
      </c>
      <c r="K545" s="4">
        <f>+'Resultater 2022'!BS131</f>
        <v>14.512051798350928</v>
      </c>
      <c r="M545" s="6"/>
      <c r="N545" t="str">
        <f>+'Resultater 2022'!BR164</f>
        <v>Gennemsnit</v>
      </c>
      <c r="O545" s="11">
        <f>+'Resultater 2022'!BS164</f>
        <v>6090.2680333256358</v>
      </c>
    </row>
    <row r="546" spans="1:15" x14ac:dyDescent="0.25">
      <c r="A546" s="12" t="str">
        <f>+'Resultater 2022'!BU34</f>
        <v>Antal personer på (§ 95 SEL) funktion 05.38.39.001</v>
      </c>
      <c r="B546" s="6"/>
      <c r="C546" s="6"/>
      <c r="I546" s="12"/>
      <c r="J546" s="6"/>
      <c r="K546" s="6"/>
    </row>
    <row r="547" spans="1:15" x14ac:dyDescent="0.25">
      <c r="A547" s="10" t="str">
        <f>+'Resultater 2022'!BU35</f>
        <v>25 pct. refusion, modtagere pr. 1000 18-64 årige</v>
      </c>
      <c r="B547" s="5"/>
      <c r="C547" s="9"/>
      <c r="E547" s="16"/>
      <c r="F547" s="16"/>
      <c r="G547" s="16"/>
      <c r="I547" s="10" t="str">
        <f>+'Resultater 2022'!BU68</f>
        <v>50 pct. refusion, modtagere pr. 1000 18-64 årige</v>
      </c>
      <c r="J547" s="5"/>
      <c r="K547" s="9"/>
    </row>
    <row r="548" spans="1:15" x14ac:dyDescent="0.25">
      <c r="A548" s="20">
        <f>+'Resultater 2022'!BU36</f>
        <v>1</v>
      </c>
      <c r="B548" s="21" t="str">
        <f>+'Resultater 2022'!BV36</f>
        <v>Allerød</v>
      </c>
      <c r="C548" s="22">
        <f>+'Resultater 2022'!BW36</f>
        <v>7.0442378134685832E-2</v>
      </c>
      <c r="D548" s="30"/>
      <c r="E548" s="30"/>
      <c r="F548" s="30"/>
      <c r="G548" s="31"/>
      <c r="H548" s="32"/>
      <c r="I548" s="20">
        <f>+'Resultater 2022'!BU69</f>
        <v>1</v>
      </c>
      <c r="J548" s="21" t="str">
        <f>+'Resultater 2022'!BV69</f>
        <v>København</v>
      </c>
      <c r="K548" s="22">
        <f>+'Resultater 2022'!BW69</f>
        <v>3.1713479285812446E-2</v>
      </c>
      <c r="L548" s="32"/>
      <c r="M548" s="32"/>
      <c r="N548" s="32"/>
      <c r="O548" s="32"/>
    </row>
    <row r="549" spans="1:15" x14ac:dyDescent="0.25">
      <c r="A549" s="20">
        <f>+'Resultater 2022'!BU37</f>
        <v>2</v>
      </c>
      <c r="B549" s="21" t="str">
        <f>+'Resultater 2022'!BV37</f>
        <v>København</v>
      </c>
      <c r="C549" s="22">
        <f>+'Resultater 2022'!BW37</f>
        <v>0.11205429347653731</v>
      </c>
      <c r="D549" s="30"/>
      <c r="E549" s="30"/>
      <c r="F549" s="30"/>
      <c r="G549" s="31"/>
      <c r="H549" s="32"/>
      <c r="I549" s="20">
        <f>+'Resultater 2022'!BU70</f>
        <v>2</v>
      </c>
      <c r="J549" s="21" t="str">
        <f>+'Resultater 2022'!BV70</f>
        <v>Allerød</v>
      </c>
      <c r="K549" s="22">
        <f>+'Resultater 2022'!BW70</f>
        <v>7.0442378134685832E-2</v>
      </c>
      <c r="L549" s="32"/>
      <c r="M549" s="32"/>
      <c r="N549" s="32"/>
      <c r="O549" s="32"/>
    </row>
    <row r="550" spans="1:15" x14ac:dyDescent="0.25">
      <c r="A550" s="20">
        <f>+'Resultater 2022'!BU38</f>
        <v>3</v>
      </c>
      <c r="B550" s="21" t="str">
        <f>+'Resultater 2022'!BV38</f>
        <v>Vallensbæk</v>
      </c>
      <c r="C550" s="22">
        <f>+'Resultater 2022'!BW38</f>
        <v>0.20805159679600541</v>
      </c>
      <c r="D550" s="32"/>
      <c r="E550" s="30"/>
      <c r="F550" s="30"/>
      <c r="G550" s="31"/>
      <c r="H550" s="32"/>
      <c r="I550" s="20">
        <f>+'Resultater 2022'!BU71</f>
        <v>3</v>
      </c>
      <c r="J550" s="21" t="str">
        <f>+'Resultater 2022'!BV71</f>
        <v>Brøndby</v>
      </c>
      <c r="K550" s="22">
        <f>+'Resultater 2022'!BW71</f>
        <v>9.0415913200723327E-2</v>
      </c>
      <c r="L550" s="32"/>
      <c r="M550" s="32"/>
      <c r="N550" s="32"/>
      <c r="O550" s="32"/>
    </row>
    <row r="551" spans="1:15" x14ac:dyDescent="0.25">
      <c r="A551" s="20">
        <f>+'Resultater 2022'!BU39</f>
        <v>4</v>
      </c>
      <c r="B551" s="21" t="str">
        <f>+'Resultater 2022'!BV39</f>
        <v>Furesø</v>
      </c>
      <c r="C551" s="22">
        <f>+'Resultater 2022'!BW39</f>
        <v>0.83944508261906869</v>
      </c>
      <c r="D551" s="32"/>
      <c r="E551" s="30"/>
      <c r="F551" s="30"/>
      <c r="G551" s="31"/>
      <c r="H551" s="32"/>
      <c r="I551" s="20">
        <f>+'Resultater 2022'!BU72</f>
        <v>4</v>
      </c>
      <c r="J551" s="21" t="str">
        <f>+'Resultater 2022'!BV72</f>
        <v>Fredensborg</v>
      </c>
      <c r="K551" s="22">
        <f>+'Resultater 2022'!BW72</f>
        <v>0.1755155770074594</v>
      </c>
      <c r="L551" s="32"/>
      <c r="M551" s="32"/>
      <c r="N551" s="32"/>
      <c r="O551" s="32"/>
    </row>
    <row r="552" spans="1:15" x14ac:dyDescent="0.25">
      <c r="A552" s="20">
        <f>+'Resultater 2022'!BU40</f>
        <v>5</v>
      </c>
      <c r="B552" s="21" t="str">
        <f>+'Resultater 2022'!BV40</f>
        <v>Hvidovre</v>
      </c>
      <c r="C552" s="22">
        <f>+'Resultater 2022'!BW40</f>
        <v>1.0646056035154423</v>
      </c>
      <c r="D552" s="32"/>
      <c r="E552" s="30"/>
      <c r="F552" s="30"/>
      <c r="G552" s="31"/>
      <c r="H552" s="32"/>
      <c r="I552" s="20">
        <f>+'Resultater 2022'!BU73</f>
        <v>5</v>
      </c>
      <c r="J552" s="21" t="str">
        <f>+'Resultater 2022'!BV73</f>
        <v>Furesø</v>
      </c>
      <c r="K552" s="22">
        <f>+'Resultater 2022'!BW73</f>
        <v>0.2209066006892286</v>
      </c>
      <c r="L552" s="32"/>
      <c r="M552" s="32"/>
      <c r="N552" s="32"/>
      <c r="O552" s="32"/>
    </row>
    <row r="553" spans="1:15" x14ac:dyDescent="0.25">
      <c r="A553" s="20">
        <f>+'Resultater 2022'!BU41</f>
        <v>6</v>
      </c>
      <c r="B553" s="21" t="str">
        <f>+'Resultater 2022'!BV41</f>
        <v>Lyngby-Taarbæk</v>
      </c>
      <c r="C553" s="22">
        <f>+'Resultater 2022'!BW41</f>
        <v>1.1166146534199903</v>
      </c>
      <c r="D553" s="32"/>
      <c r="E553" s="30"/>
      <c r="F553" s="30"/>
      <c r="G553" s="31"/>
      <c r="H553" s="32"/>
      <c r="I553" s="20">
        <f>+'Resultater 2022'!BU74</f>
        <v>6</v>
      </c>
      <c r="J553" s="21" t="str">
        <f>+'Resultater 2022'!BV74</f>
        <v>Gladsaxe</v>
      </c>
      <c r="K553" s="22">
        <f>+'Resultater 2022'!BW74</f>
        <v>0.23597706302947352</v>
      </c>
      <c r="L553" s="32"/>
      <c r="M553" s="32"/>
      <c r="N553" s="32"/>
      <c r="O553" s="32"/>
    </row>
    <row r="554" spans="1:15" x14ac:dyDescent="0.25">
      <c r="A554" s="20">
        <f>+'Resultater 2022'!BU42</f>
        <v>7</v>
      </c>
      <c r="B554" s="21" t="str">
        <f>+'Resultater 2022'!BV42</f>
        <v>Gribskov</v>
      </c>
      <c r="C554" s="22">
        <f>+'Resultater 2022'!BW42</f>
        <v>1.242401384390114</v>
      </c>
      <c r="D554" s="32"/>
      <c r="E554" s="30"/>
      <c r="F554" s="30"/>
      <c r="G554" s="31"/>
      <c r="H554" s="32"/>
      <c r="I554" s="20">
        <f>+'Resultater 2022'!BU75</f>
        <v>7</v>
      </c>
      <c r="J554" s="21" t="str">
        <f>+'Resultater 2022'!BV75</f>
        <v>Helsingør</v>
      </c>
      <c r="K554" s="22">
        <f>+'Resultater 2022'!BW75</f>
        <v>0.28360748723766305</v>
      </c>
      <c r="L554" s="32"/>
      <c r="M554" s="32"/>
      <c r="N554" s="32"/>
      <c r="O554" s="32"/>
    </row>
    <row r="555" spans="1:15" x14ac:dyDescent="0.25">
      <c r="A555" s="20">
        <f>+'Resultater 2022'!BU43</f>
        <v>8</v>
      </c>
      <c r="B555" s="21" t="str">
        <f>+'Resultater 2022'!BV43</f>
        <v>Gladsaxe</v>
      </c>
      <c r="C555" s="22">
        <f>+'Resultater 2022'!BW43</f>
        <v>1.2978738466621045</v>
      </c>
      <c r="D555" s="32"/>
      <c r="E555" s="30"/>
      <c r="F555" s="30"/>
      <c r="G555" s="31"/>
      <c r="H555" s="32"/>
      <c r="I555" s="20">
        <f>+'Resultater 2022'!BU76</f>
        <v>8</v>
      </c>
      <c r="J555" s="21" t="str">
        <f>+'Resultater 2022'!BV76</f>
        <v>Rudersdal</v>
      </c>
      <c r="K555" s="22">
        <f>+'Resultater 2022'!BW76</f>
        <v>0.48710787815808276</v>
      </c>
      <c r="L555" s="32"/>
      <c r="M555" s="32"/>
      <c r="N555" s="32"/>
      <c r="O555" s="32"/>
    </row>
    <row r="556" spans="1:15" x14ac:dyDescent="0.25">
      <c r="A556" s="20">
        <f>+'Resultater 2022'!BU44</f>
        <v>9</v>
      </c>
      <c r="B556" s="21" t="str">
        <f>+'Resultater 2022'!BV44</f>
        <v>Frederikssund</v>
      </c>
      <c r="C556" s="22">
        <f>+'Resultater 2022'!BW44</f>
        <v>1.3846686411015807</v>
      </c>
      <c r="D556" s="32"/>
      <c r="E556" s="30"/>
      <c r="F556" s="30"/>
      <c r="G556" s="31"/>
      <c r="H556" s="32"/>
      <c r="I556" s="20">
        <f>+'Resultater 2022'!BU77</f>
        <v>9</v>
      </c>
      <c r="J556" s="21" t="str">
        <f>IFERROR(+'Resultater 2022'!BV77,"")</f>
        <v/>
      </c>
      <c r="K556" s="21" t="str">
        <f>IFERROR(+'Resultater 2022'!BW77,"")</f>
        <v/>
      </c>
      <c r="L556" s="32"/>
      <c r="M556" s="32"/>
      <c r="N556" s="32"/>
      <c r="O556" s="32"/>
    </row>
    <row r="557" spans="1:15" x14ac:dyDescent="0.25">
      <c r="A557" s="20">
        <f>+'Resultater 2022'!BU45</f>
        <v>10</v>
      </c>
      <c r="B557" s="21" t="str">
        <f>+'Resultater 2022'!BV45</f>
        <v>Hillerød</v>
      </c>
      <c r="C557" s="22">
        <f>+'Resultater 2022'!BW45</f>
        <v>1.4589024087409983</v>
      </c>
      <c r="E557" s="6"/>
      <c r="F557" s="6"/>
      <c r="G557" s="8"/>
      <c r="I557" s="20">
        <f>+'Resultater 2022'!BU78</f>
        <v>10</v>
      </c>
      <c r="J557" s="21" t="str">
        <f>IFERROR(+'Resultater 2022'!BV78,"")</f>
        <v/>
      </c>
      <c r="K557" s="22" t="str">
        <f>IFERROR(+'Resultater 2022'!BW78,"")</f>
        <v/>
      </c>
    </row>
    <row r="558" spans="1:15" x14ac:dyDescent="0.25">
      <c r="A558">
        <f>+'Resultater 2022'!BU46</f>
        <v>11</v>
      </c>
      <c r="B558" s="6" t="str">
        <f>+'Resultater 2022'!BV46</f>
        <v>Fredensborg</v>
      </c>
      <c r="C558" s="14">
        <f>+'Resultater 2022'!BW46</f>
        <v>1.5357612988152698</v>
      </c>
      <c r="E558" s="6"/>
      <c r="F558" s="6"/>
      <c r="G558" s="8"/>
      <c r="I558">
        <f>+'Resultater 2022'!BU79</f>
        <v>11</v>
      </c>
      <c r="J558" s="6" t="str">
        <f>IFERROR(+'Resultater 2022'!BV79,"")</f>
        <v/>
      </c>
      <c r="K558" s="14" t="str">
        <f>IFERROR(+'Resultater 2022'!BW79,"")</f>
        <v/>
      </c>
    </row>
    <row r="559" spans="1:15" x14ac:dyDescent="0.25">
      <c r="A559">
        <f>+'Resultater 2022'!BU47</f>
        <v>12</v>
      </c>
      <c r="B559" s="6" t="str">
        <f>+'Resultater 2022'!BV47</f>
        <v>Halsnæs</v>
      </c>
      <c r="C559" s="14">
        <f>+'Resultater 2022'!BW47</f>
        <v>1.5531523239760701</v>
      </c>
      <c r="E559" s="6"/>
      <c r="F559" s="6"/>
      <c r="G559" s="8"/>
      <c r="I559">
        <f>+'Resultater 2022'!BU80</f>
        <v>12</v>
      </c>
      <c r="J559" s="6" t="str">
        <f>IFERROR(+'Resultater 2022'!BV80,"")</f>
        <v/>
      </c>
      <c r="K559" s="14" t="str">
        <f>IFERROR(+'Resultater 2022'!BW80,"")</f>
        <v/>
      </c>
    </row>
    <row r="560" spans="1:15" x14ac:dyDescent="0.25">
      <c r="A560">
        <f>+'Resultater 2022'!BU48</f>
        <v>13</v>
      </c>
      <c r="B560" s="6" t="str">
        <f>+'Resultater 2022'!BV48</f>
        <v>Helsingør</v>
      </c>
      <c r="C560" s="14">
        <f>+'Resultater 2022'!BW48</f>
        <v>1.6449234259784458</v>
      </c>
      <c r="E560" s="6"/>
      <c r="F560" s="6"/>
      <c r="G560" s="8"/>
      <c r="I560">
        <f>+'Resultater 2022'!BU81</f>
        <v>13</v>
      </c>
      <c r="J560" s="6" t="str">
        <f>IFERROR(+'Resultater 2022'!BV81,"")</f>
        <v/>
      </c>
      <c r="K560" s="14" t="str">
        <f>IFERROR(+'Resultater 2022'!BW81,"")</f>
        <v/>
      </c>
    </row>
    <row r="561" spans="1:15" x14ac:dyDescent="0.25">
      <c r="A561">
        <f>+'Resultater 2022'!BU49</f>
        <v>14</v>
      </c>
      <c r="B561" s="6" t="str">
        <f>+'Resultater 2022'!BV49</f>
        <v>Rudersdal</v>
      </c>
      <c r="C561" s="14">
        <f>+'Resultater 2022'!BW49</f>
        <v>1.9159576540884589</v>
      </c>
      <c r="E561" s="6"/>
      <c r="F561" s="6"/>
      <c r="G561" s="8"/>
      <c r="I561">
        <f>+'Resultater 2022'!BU82</f>
        <v>14</v>
      </c>
      <c r="J561" s="6" t="str">
        <f>IFERROR(+'Resultater 2022'!BV82,"")</f>
        <v/>
      </c>
      <c r="K561" s="14" t="str">
        <f>IFERROR(+'Resultater 2022'!BW82,"")</f>
        <v/>
      </c>
    </row>
    <row r="562" spans="1:15" x14ac:dyDescent="0.25">
      <c r="A562">
        <f>+'Resultater 2022'!BU50</f>
        <v>15</v>
      </c>
      <c r="B562" s="6" t="str">
        <f>IFERROR(+'Resultater 2022'!BV50,"")</f>
        <v/>
      </c>
      <c r="C562" s="6" t="str">
        <f>IFERROR(+'Resultater 2022'!BW50,"")</f>
        <v/>
      </c>
      <c r="E562" s="6"/>
      <c r="F562" s="6"/>
      <c r="G562" s="8"/>
      <c r="I562">
        <f>+'Resultater 2022'!BU83</f>
        <v>15</v>
      </c>
      <c r="J562" s="6" t="str">
        <f>IFERROR(+'Resultater 2022'!BV83,"")</f>
        <v/>
      </c>
      <c r="K562" s="14" t="str">
        <f>IFERROR(+'Resultater 2022'!BW83,"")</f>
        <v/>
      </c>
    </row>
    <row r="563" spans="1:15" x14ac:dyDescent="0.25">
      <c r="A563">
        <f>+'Resultater 2022'!BU51</f>
        <v>16</v>
      </c>
      <c r="B563" s="6" t="str">
        <f>IFERROR(+'Resultater 2022'!BV51,"")</f>
        <v/>
      </c>
      <c r="C563" s="14" t="str">
        <f>IFERROR(+'Resultater 2022'!BW51,"")</f>
        <v/>
      </c>
      <c r="E563" s="6"/>
      <c r="F563" s="6"/>
      <c r="G563" s="8"/>
      <c r="I563">
        <f>+'Resultater 2022'!BU84</f>
        <v>16</v>
      </c>
      <c r="J563" s="6" t="str">
        <f>IFERROR(+'Resultater 2022'!BV84,"")</f>
        <v/>
      </c>
      <c r="K563" s="14" t="str">
        <f>IFERROR(+'Resultater 2022'!BW84,"")</f>
        <v/>
      </c>
    </row>
    <row r="564" spans="1:15" x14ac:dyDescent="0.25">
      <c r="A564">
        <f>+'Resultater 2022'!BU52</f>
        <v>17</v>
      </c>
      <c r="B564" s="6" t="str">
        <f>IFERROR(+'Resultater 2022'!BV52,"")</f>
        <v/>
      </c>
      <c r="C564" s="14" t="str">
        <f>IFERROR(+'Resultater 2022'!BW52,"")</f>
        <v/>
      </c>
      <c r="E564" s="6"/>
      <c r="F564" s="6"/>
      <c r="G564" s="8"/>
      <c r="I564">
        <f>+'Resultater 2022'!BU85</f>
        <v>17</v>
      </c>
      <c r="J564" s="6" t="str">
        <f>IFERROR(+'Resultater 2022'!BV85,"")</f>
        <v/>
      </c>
      <c r="K564" s="14" t="str">
        <f>IFERROR(+'Resultater 2022'!BW85,"")</f>
        <v/>
      </c>
    </row>
    <row r="565" spans="1:15" x14ac:dyDescent="0.25">
      <c r="A565">
        <f>+'Resultater 2022'!BU53</f>
        <v>18</v>
      </c>
      <c r="B565" s="6" t="str">
        <f>IFERROR(+'Resultater 2022'!BV53,"")</f>
        <v/>
      </c>
      <c r="C565" s="14" t="str">
        <f>IFERROR(+'Resultater 2022'!BW53,"")</f>
        <v/>
      </c>
      <c r="E565" s="6"/>
      <c r="F565" s="6"/>
      <c r="G565" s="8"/>
      <c r="I565">
        <f>+'Resultater 2022'!BU86</f>
        <v>18</v>
      </c>
      <c r="J565" s="6" t="str">
        <f>IFERROR(+'Resultater 2022'!BV86,"")</f>
        <v/>
      </c>
      <c r="K565" s="14" t="str">
        <f>IFERROR(+'Resultater 2022'!BW86,"")</f>
        <v/>
      </c>
    </row>
    <row r="566" spans="1:15" x14ac:dyDescent="0.25">
      <c r="A566">
        <f>+'Resultater 2022'!BU54</f>
        <v>19</v>
      </c>
      <c r="B566" s="6" t="str">
        <f>IFERROR(+'Resultater 2022'!BV54,"")</f>
        <v/>
      </c>
      <c r="C566" s="14" t="str">
        <f>IFERROR(+'Resultater 2022'!BW54,"")</f>
        <v/>
      </c>
      <c r="E566" s="6"/>
      <c r="F566" s="6"/>
      <c r="G566" s="8"/>
      <c r="I566">
        <f>+'Resultater 2022'!BU87</f>
        <v>19</v>
      </c>
      <c r="J566" s="6" t="str">
        <f>IFERROR(+'Resultater 2022'!BV87,"")</f>
        <v/>
      </c>
      <c r="K566" s="14" t="str">
        <f>IFERROR(+'Resultater 2022'!BW87,"")</f>
        <v/>
      </c>
    </row>
    <row r="567" spans="1:15" x14ac:dyDescent="0.25">
      <c r="A567" s="24">
        <f>+'Resultater 2022'!BU55</f>
        <v>20</v>
      </c>
      <c r="B567" s="25" t="str">
        <f>IFERROR(+'Resultater 2022'!BV55,"")</f>
        <v/>
      </c>
      <c r="C567" s="29" t="str">
        <f>IFERROR(+'Resultater 2022'!BW55,"")</f>
        <v/>
      </c>
      <c r="E567" s="6"/>
      <c r="F567" s="6"/>
      <c r="G567" s="8"/>
      <c r="I567" s="24">
        <f>+'Resultater 2022'!BU88</f>
        <v>20</v>
      </c>
      <c r="J567" s="25" t="str">
        <f>IFERROR(+'Resultater 2022'!BV88,"")</f>
        <v/>
      </c>
      <c r="K567" s="29" t="str">
        <f>IFERROR(+'Resultater 2022'!BW88,"")</f>
        <v/>
      </c>
    </row>
    <row r="568" spans="1:15" x14ac:dyDescent="0.25">
      <c r="A568" s="24">
        <f>+'Resultater 2022'!BU56</f>
        <v>21</v>
      </c>
      <c r="B568" s="25" t="str">
        <f>IFERROR(+'Resultater 2022'!BV56,"")</f>
        <v/>
      </c>
      <c r="C568" s="29" t="str">
        <f>IFERROR(+'Resultater 2022'!BW56,"")</f>
        <v/>
      </c>
      <c r="E568" s="6"/>
      <c r="F568" s="6"/>
      <c r="G568" s="8"/>
      <c r="I568" s="24">
        <f>+'Resultater 2022'!BU89</f>
        <v>21</v>
      </c>
      <c r="J568" s="25" t="str">
        <f>IFERROR(+'Resultater 2022'!BV89,"")</f>
        <v/>
      </c>
      <c r="K568" s="29" t="str">
        <f>IFERROR(+'Resultater 2022'!BW89,"")</f>
        <v/>
      </c>
    </row>
    <row r="569" spans="1:15" x14ac:dyDescent="0.25">
      <c r="A569" s="24">
        <f>+'Resultater 2022'!BU57</f>
        <v>22</v>
      </c>
      <c r="B569" s="25" t="str">
        <f>IFERROR(+'Resultater 2022'!BV57,"")</f>
        <v/>
      </c>
      <c r="C569" s="29" t="str">
        <f>IFERROR(+'Resultater 2022'!BW57,"")</f>
        <v/>
      </c>
      <c r="E569" s="6"/>
      <c r="F569" s="6"/>
      <c r="G569" s="8"/>
      <c r="I569" s="24">
        <f>+'Resultater 2022'!BU90</f>
        <v>22</v>
      </c>
      <c r="J569" s="25" t="str">
        <f>IFERROR(+'Resultater 2022'!BV90,"")</f>
        <v/>
      </c>
      <c r="K569" s="29" t="str">
        <f>IFERROR(+'Resultater 2022'!BW90,"")</f>
        <v/>
      </c>
    </row>
    <row r="570" spans="1:15" x14ac:dyDescent="0.25">
      <c r="A570" s="24">
        <f>+'Resultater 2022'!BU58</f>
        <v>23</v>
      </c>
      <c r="B570" s="25" t="str">
        <f>IFERROR(+'Resultater 2022'!BV58,"")</f>
        <v/>
      </c>
      <c r="C570" s="29" t="str">
        <f>IFERROR(+'Resultater 2022'!BW58,"")</f>
        <v/>
      </c>
      <c r="E570" s="6"/>
      <c r="F570" s="6"/>
      <c r="G570" s="8"/>
      <c r="I570" s="24">
        <f>+'Resultater 2022'!BU91</f>
        <v>23</v>
      </c>
      <c r="J570" s="25" t="str">
        <f>IFERROR(+'Resultater 2022'!BV91,"")</f>
        <v/>
      </c>
      <c r="K570" s="29" t="str">
        <f>IFERROR(+'Resultater 2022'!BW91,"")</f>
        <v/>
      </c>
    </row>
    <row r="571" spans="1:15" x14ac:dyDescent="0.25">
      <c r="A571" s="24">
        <f>+'Resultater 2022'!BU59</f>
        <v>24</v>
      </c>
      <c r="B571" s="25" t="str">
        <f>IFERROR(+'Resultater 2022'!BV59,"")</f>
        <v/>
      </c>
      <c r="C571" s="29" t="str">
        <f>IFERROR(+'Resultater 2022'!BW59,"")</f>
        <v/>
      </c>
      <c r="E571" s="6"/>
      <c r="F571" s="6"/>
      <c r="G571" s="8"/>
      <c r="I571" s="24">
        <f>+'Resultater 2022'!BU92</f>
        <v>24</v>
      </c>
      <c r="J571" s="25" t="str">
        <f>IFERROR(+'Resultater 2022'!BV92,"")</f>
        <v/>
      </c>
      <c r="K571" s="29" t="str">
        <f>IFERROR(+'Resultater 2022'!BW92,"")</f>
        <v/>
      </c>
    </row>
    <row r="572" spans="1:15" x14ac:dyDescent="0.25">
      <c r="A572" s="24">
        <f>+'Resultater 2022'!BU60</f>
        <v>25</v>
      </c>
      <c r="B572" s="25" t="str">
        <f>IFERROR(+'Resultater 2022'!BV60,"")</f>
        <v/>
      </c>
      <c r="C572" s="29" t="str">
        <f>IFERROR(+'Resultater 2022'!BW60,"")</f>
        <v/>
      </c>
      <c r="E572" s="6"/>
      <c r="F572" s="6"/>
      <c r="G572" s="8"/>
      <c r="I572" s="24">
        <f>+'Resultater 2022'!BU93</f>
        <v>25</v>
      </c>
      <c r="J572" s="25" t="str">
        <f>IFERROR(+'Resultater 2022'!BV93,"")</f>
        <v/>
      </c>
      <c r="K572" s="29" t="str">
        <f>IFERROR(+'Resultater 2022'!BW93,"")</f>
        <v/>
      </c>
    </row>
    <row r="573" spans="1:15" x14ac:dyDescent="0.25">
      <c r="A573" s="24">
        <f>+'Resultater 2022'!BU61</f>
        <v>26</v>
      </c>
      <c r="B573" s="25" t="str">
        <f>IFERROR(+'Resultater 2022'!BV61,"")</f>
        <v/>
      </c>
      <c r="C573" s="29" t="str">
        <f>IFERROR(+'Resultater 2022'!BW61,"")</f>
        <v/>
      </c>
      <c r="I573" s="24">
        <f>+'Resultater 2022'!BU94</f>
        <v>26</v>
      </c>
      <c r="J573" s="25" t="str">
        <f>IFERROR(+'Resultater 2022'!BV94,"")</f>
        <v/>
      </c>
      <c r="K573" s="29" t="str">
        <f>IFERROR(+'Resultater 2022'!BW94,"")</f>
        <v/>
      </c>
    </row>
    <row r="574" spans="1:15" x14ac:dyDescent="0.25">
      <c r="A574" s="24">
        <v>27</v>
      </c>
      <c r="B574" s="25" t="str">
        <f>IFERROR(+'Resultater 2022'!BV62,"")</f>
        <v/>
      </c>
      <c r="C574" s="29" t="str">
        <f>IFERROR(+'Resultater 2022'!BW62,"")</f>
        <v/>
      </c>
      <c r="I574" s="24">
        <v>27</v>
      </c>
      <c r="J574" s="25" t="str">
        <f>IFERROR(+'Resultater 2022'!BV95,"")</f>
        <v/>
      </c>
      <c r="K574" s="29" t="str">
        <f>IFERROR(+'Resultater 2022'!BW95,"")</f>
        <v/>
      </c>
      <c r="M574" s="6"/>
      <c r="N574" s="6"/>
      <c r="O574" s="6"/>
    </row>
    <row r="575" spans="1:15" x14ac:dyDescent="0.25">
      <c r="A575" s="24">
        <v>28</v>
      </c>
      <c r="B575" s="25" t="str">
        <f>IFERROR(+'Resultater 2022'!BV63,"")</f>
        <v/>
      </c>
      <c r="C575" s="29" t="str">
        <f>IFERROR(+'Resultater 2022'!BW63,"")</f>
        <v/>
      </c>
      <c r="I575" s="24">
        <v>28</v>
      </c>
      <c r="J575" s="25" t="str">
        <f>IFERROR(+'Resultater 2022'!BV96,"")</f>
        <v/>
      </c>
      <c r="K575" s="29" t="str">
        <f>IFERROR(+'Resultater 2022'!BW96,"")</f>
        <v/>
      </c>
      <c r="M575" s="6"/>
      <c r="N575" s="6"/>
      <c r="O575" s="6"/>
    </row>
    <row r="576" spans="1:15" x14ac:dyDescent="0.25">
      <c r="A576" s="24">
        <v>29</v>
      </c>
      <c r="B576" s="25" t="str">
        <f>IFERROR(+'Resultater 2022'!BV64,"")</f>
        <v/>
      </c>
      <c r="C576" s="29" t="str">
        <f>IFERROR(+'Resultater 2022'!BW64,"")</f>
        <v/>
      </c>
      <c r="I576" s="24">
        <v>29</v>
      </c>
      <c r="J576" s="25" t="str">
        <f>IFERROR(+'Resultater 2022'!BV97,"")</f>
        <v/>
      </c>
      <c r="K576" s="29" t="str">
        <f>IFERROR(+'Resultater 2022'!BW97,"")</f>
        <v/>
      </c>
      <c r="M576" s="6"/>
      <c r="N576" s="6"/>
      <c r="O576" s="6"/>
    </row>
    <row r="577" spans="1:15" x14ac:dyDescent="0.25">
      <c r="A577" s="6"/>
      <c r="B577" t="str">
        <f>+'Resultater 2022'!BV65</f>
        <v>Gennemsnit</v>
      </c>
      <c r="C577" s="15">
        <f>+'Resultater 2022'!BW65</f>
        <v>1.1032038994081981</v>
      </c>
      <c r="I577" s="6"/>
      <c r="J577" t="str">
        <f>+'Resultater 2022'!BV98</f>
        <v>Gennemsnit</v>
      </c>
      <c r="K577" s="15">
        <f>+'Resultater 2022'!BW98</f>
        <v>0.19946079709289111</v>
      </c>
    </row>
    <row r="578" spans="1:15" x14ac:dyDescent="0.25">
      <c r="A578" s="12" t="str">
        <f>+'Resultater 2022'!BY34</f>
        <v xml:space="preserve">Antal personer på (§ 96 SEL) funktion 05.38.39.002 </v>
      </c>
      <c r="B578" s="6"/>
      <c r="C578" s="6"/>
      <c r="I578" s="12"/>
      <c r="J578" s="6"/>
      <c r="K578" s="6"/>
    </row>
    <row r="579" spans="1:15" x14ac:dyDescent="0.25">
      <c r="A579" s="10" t="str">
        <f>+'Resultater 2022'!BY35</f>
        <v>25 pct. refusion, modtagere pr. 1000 18-64 årige</v>
      </c>
      <c r="B579" s="5"/>
      <c r="C579" s="9"/>
      <c r="E579" s="16"/>
      <c r="F579" s="16"/>
      <c r="G579" s="16"/>
      <c r="I579" s="10" t="str">
        <f>+I547</f>
        <v>50 pct. refusion, modtagere pr. 1000 18-64 årige</v>
      </c>
      <c r="J579" s="5"/>
      <c r="K579" s="9"/>
    </row>
    <row r="580" spans="1:15" x14ac:dyDescent="0.25">
      <c r="A580" s="20">
        <f>+'Resultater 2022'!BY36</f>
        <v>1</v>
      </c>
      <c r="B580" s="21" t="str">
        <f>+'Resultater 2022'!BZ36</f>
        <v>Fredensborg</v>
      </c>
      <c r="C580" s="22">
        <f>+'Resultater 2022'!CA36</f>
        <v>4.387889425186485E-2</v>
      </c>
      <c r="D580" s="30"/>
      <c r="E580" s="30"/>
      <c r="F580" s="30"/>
      <c r="G580" s="31"/>
      <c r="H580" s="32"/>
      <c r="I580" s="20">
        <f>+'Resultater 2022'!BY69</f>
        <v>1</v>
      </c>
      <c r="J580" s="21" t="str">
        <f>+'Resultater 2022'!BZ69</f>
        <v>Frederikssund</v>
      </c>
      <c r="K580" s="22">
        <f>+'Resultater 2022'!CA69</f>
        <v>3.8463017808377242E-2</v>
      </c>
      <c r="L580" s="32"/>
      <c r="M580" s="32"/>
      <c r="N580" s="32"/>
      <c r="O580" s="32"/>
    </row>
    <row r="581" spans="1:15" x14ac:dyDescent="0.25">
      <c r="A581" s="20">
        <f>+'Resultater 2022'!BY37</f>
        <v>2</v>
      </c>
      <c r="B581" s="21" t="str">
        <f>+'Resultater 2022'!BZ37</f>
        <v>Allerød</v>
      </c>
      <c r="C581" s="22">
        <f>+'Resultater 2022'!CA37</f>
        <v>7.0442378134685832E-2</v>
      </c>
      <c r="D581" s="30"/>
      <c r="E581" s="30"/>
      <c r="F581" s="30"/>
      <c r="G581" s="31"/>
      <c r="H581" s="32"/>
      <c r="I581" s="20">
        <f>+'Resultater 2022'!BY70</f>
        <v>2</v>
      </c>
      <c r="J581" s="21" t="str">
        <f>+'Resultater 2022'!BZ70</f>
        <v>Brøndby</v>
      </c>
      <c r="K581" s="22">
        <f>+'Resultater 2022'!CA70</f>
        <v>4.5207956600361664E-2</v>
      </c>
      <c r="L581" s="32"/>
      <c r="M581" s="32"/>
      <c r="N581" s="32"/>
      <c r="O581" s="32"/>
    </row>
    <row r="582" spans="1:15" x14ac:dyDescent="0.25">
      <c r="A582" s="20">
        <f>+'Resultater 2022'!BY38</f>
        <v>3</v>
      </c>
      <c r="B582" s="21" t="str">
        <f>+'Resultater 2022'!BZ38</f>
        <v>Lyngby-Taarbæk</v>
      </c>
      <c r="C582" s="22">
        <f>+'Resultater 2022'!CA38</f>
        <v>8.5893434878460795E-2</v>
      </c>
      <c r="D582" s="32"/>
      <c r="E582" s="30"/>
      <c r="F582" s="30"/>
      <c r="G582" s="31"/>
      <c r="H582" s="32"/>
      <c r="I582" s="20">
        <f>+'Resultater 2022'!BY71</f>
        <v>3</v>
      </c>
      <c r="J582" s="21" t="str">
        <f>+'Resultater 2022'!BZ71</f>
        <v>Allerød</v>
      </c>
      <c r="K582" s="22">
        <f>+'Resultater 2022'!CA71</f>
        <v>7.0442378134685832E-2</v>
      </c>
      <c r="L582" s="32"/>
      <c r="M582" s="32"/>
      <c r="N582" s="32"/>
      <c r="O582" s="32"/>
    </row>
    <row r="583" spans="1:15" x14ac:dyDescent="0.25">
      <c r="A583" s="20">
        <f>+'Resultater 2022'!BY39</f>
        <v>4</v>
      </c>
      <c r="B583" s="21" t="str">
        <f>+'Resultater 2022'!BZ39</f>
        <v>Gladsaxe</v>
      </c>
      <c r="C583" s="22">
        <f>+'Resultater 2022'!CA39</f>
        <v>9.4390825211789417E-2</v>
      </c>
      <c r="D583" s="32"/>
      <c r="E583" s="30"/>
      <c r="F583" s="30"/>
      <c r="G583" s="31"/>
      <c r="H583" s="32"/>
      <c r="I583" s="20">
        <f>+'Resultater 2022'!BY72</f>
        <v>4</v>
      </c>
      <c r="J583" s="21" t="str">
        <f>+'Resultater 2022'!BZ72</f>
        <v>Hillerød</v>
      </c>
      <c r="K583" s="22">
        <f>+'Resultater 2022'!CA72</f>
        <v>9.3121430345170106E-2</v>
      </c>
      <c r="L583" s="32"/>
      <c r="M583" s="32"/>
      <c r="N583" s="32"/>
      <c r="O583" s="32"/>
    </row>
    <row r="584" spans="1:15" x14ac:dyDescent="0.25">
      <c r="A584" s="20">
        <f>+'Resultater 2022'!BY40</f>
        <v>5</v>
      </c>
      <c r="B584" s="21" t="str">
        <f>+'Resultater 2022'!BZ40</f>
        <v>Vallensbæk</v>
      </c>
      <c r="C584" s="22">
        <f>+'Resultater 2022'!CA40</f>
        <v>0.1040257983980027</v>
      </c>
      <c r="D584" s="32"/>
      <c r="E584" s="30"/>
      <c r="F584" s="30"/>
      <c r="G584" s="31"/>
      <c r="H584" s="32"/>
      <c r="I584" s="20">
        <f>+'Resultater 2022'!BY73</f>
        <v>5</v>
      </c>
      <c r="J584" s="21" t="str">
        <f>+'Resultater 2022'!BZ73</f>
        <v>Egedal</v>
      </c>
      <c r="K584" s="22">
        <f>+'Resultater 2022'!CA73</f>
        <v>0.11556685542586387</v>
      </c>
      <c r="L584" s="32"/>
      <c r="M584" s="32"/>
      <c r="N584" s="32"/>
      <c r="O584" s="32"/>
    </row>
    <row r="585" spans="1:15" x14ac:dyDescent="0.25">
      <c r="A585" s="20">
        <f>+'Resultater 2022'!BY41</f>
        <v>6</v>
      </c>
      <c r="B585" s="21" t="str">
        <f>+'Resultater 2022'!BZ41</f>
        <v>Frederikssund</v>
      </c>
      <c r="C585" s="22">
        <f>+'Resultater 2022'!CA41</f>
        <v>0.11538905342513174</v>
      </c>
      <c r="D585" s="32"/>
      <c r="E585" s="30"/>
      <c r="F585" s="30"/>
      <c r="G585" s="31"/>
      <c r="H585" s="32"/>
      <c r="I585" s="20">
        <f>+'Resultater 2022'!BY74</f>
        <v>6</v>
      </c>
      <c r="J585" s="21" t="str">
        <f>+'Resultater 2022'!BZ74</f>
        <v>Fredensborg</v>
      </c>
      <c r="K585" s="22">
        <f>+'Resultater 2022'!CA74</f>
        <v>0.13163668275559456</v>
      </c>
      <c r="L585" s="32"/>
      <c r="M585" s="32"/>
      <c r="N585" s="32"/>
      <c r="O585" s="32"/>
    </row>
    <row r="586" spans="1:15" x14ac:dyDescent="0.25">
      <c r="A586" s="20">
        <f>+'Resultater 2022'!BY42</f>
        <v>7</v>
      </c>
      <c r="B586" s="21" t="str">
        <f>+'Resultater 2022'!BZ42</f>
        <v>Egedal</v>
      </c>
      <c r="C586" s="22">
        <f>+'Resultater 2022'!CA42</f>
        <v>0.11556685542586387</v>
      </c>
      <c r="D586" s="32"/>
      <c r="E586" s="30"/>
      <c r="F586" s="30"/>
      <c r="G586" s="31"/>
      <c r="H586" s="32"/>
      <c r="I586" s="20">
        <f>+'Resultater 2022'!BY75</f>
        <v>7</v>
      </c>
      <c r="J586" s="21" t="str">
        <f>+'Resultater 2022'!BZ75</f>
        <v>Bornholm</v>
      </c>
      <c r="K586" s="22">
        <f>+'Resultater 2022'!CA75</f>
        <v>0.14271442842871415</v>
      </c>
      <c r="L586" s="32"/>
      <c r="M586" s="32"/>
      <c r="N586" s="32"/>
      <c r="O586" s="32"/>
    </row>
    <row r="587" spans="1:15" x14ac:dyDescent="0.25">
      <c r="A587" s="20">
        <f>+'Resultater 2022'!BY43</f>
        <v>8</v>
      </c>
      <c r="B587" s="21" t="str">
        <f>+'Resultater 2022'!BZ43</f>
        <v>Gribskov</v>
      </c>
      <c r="C587" s="22">
        <f>+'Resultater 2022'!CA43</f>
        <v>0.13311443404179793</v>
      </c>
      <c r="D587" s="32"/>
      <c r="E587" s="30"/>
      <c r="F587" s="30"/>
      <c r="G587" s="31"/>
      <c r="H587" s="32"/>
      <c r="I587" s="20">
        <f>+'Resultater 2022'!BY76</f>
        <v>8</v>
      </c>
      <c r="J587" s="21" t="str">
        <f>+'Resultater 2022'!BZ76</f>
        <v>København</v>
      </c>
      <c r="K587" s="22">
        <f>+'Resultater 2022'!CA76</f>
        <v>0.1754812520481622</v>
      </c>
      <c r="L587" s="32"/>
      <c r="M587" s="32"/>
      <c r="N587" s="32"/>
      <c r="O587" s="32"/>
    </row>
    <row r="588" spans="1:15" x14ac:dyDescent="0.25">
      <c r="A588" s="20">
        <f>+'Resultater 2022'!BY44</f>
        <v>9</v>
      </c>
      <c r="B588" s="21" t="str">
        <f>+'Resultater 2022'!BZ44</f>
        <v>Brøndby</v>
      </c>
      <c r="C588" s="22">
        <f>+'Resultater 2022'!CA44</f>
        <v>0.13562386980108498</v>
      </c>
      <c r="D588" s="32"/>
      <c r="E588" s="30"/>
      <c r="F588" s="30"/>
      <c r="G588" s="31"/>
      <c r="H588" s="32"/>
      <c r="I588" s="20">
        <f>+'Resultater 2022'!BY77</f>
        <v>9</v>
      </c>
      <c r="J588" s="21" t="str">
        <f>+'Resultater 2022'!BZ77</f>
        <v>Furesø</v>
      </c>
      <c r="K588" s="22">
        <f>+'Resultater 2022'!CA77</f>
        <v>0.17672528055138287</v>
      </c>
      <c r="L588" s="32"/>
      <c r="M588" s="32"/>
      <c r="N588" s="32"/>
      <c r="O588" s="32"/>
    </row>
    <row r="589" spans="1:15" x14ac:dyDescent="0.25">
      <c r="A589" s="20">
        <f>+'Resultater 2022'!BY45</f>
        <v>10</v>
      </c>
      <c r="B589" s="21" t="str">
        <f>+'Resultater 2022'!BZ45</f>
        <v>Høje-Taastrup</v>
      </c>
      <c r="C589" s="22">
        <f>+'Resultater 2022'!CA45</f>
        <v>0.17819488580677734</v>
      </c>
      <c r="E589" s="6"/>
      <c r="F589" s="6"/>
      <c r="G589" s="8"/>
      <c r="I589" s="20">
        <f>+'Resultater 2022'!BY78</f>
        <v>10</v>
      </c>
      <c r="J589" s="21" t="str">
        <f>+'Resultater 2022'!BZ78</f>
        <v>Helsingør</v>
      </c>
      <c r="K589" s="22">
        <f>+'Resultater 2022'!CA78</f>
        <v>0.19852524106636416</v>
      </c>
    </row>
    <row r="590" spans="1:15" x14ac:dyDescent="0.25">
      <c r="A590">
        <f>+'Resultater 2022'!BY46</f>
        <v>11</v>
      </c>
      <c r="B590" s="6" t="str">
        <f>+'Resultater 2022'!BZ46</f>
        <v>Bornholm</v>
      </c>
      <c r="C590" s="14">
        <f>+'Resultater 2022'!CA46</f>
        <v>0.19028590457161887</v>
      </c>
      <c r="E590" s="6"/>
      <c r="F590" s="6"/>
      <c r="G590" s="8"/>
      <c r="I590">
        <f>+'Resultater 2022'!BY79</f>
        <v>11</v>
      </c>
      <c r="J590" s="6" t="str">
        <f>+'Resultater 2022'!BZ79</f>
        <v>Gentofte</v>
      </c>
      <c r="K590" s="14">
        <f>+'Resultater 2022'!CA79</f>
        <v>0.20817032980060221</v>
      </c>
    </row>
    <row r="591" spans="1:15" x14ac:dyDescent="0.25">
      <c r="A591">
        <f>+'Resultater 2022'!BY47</f>
        <v>12</v>
      </c>
      <c r="B591" s="6" t="str">
        <f>+'Resultater 2022'!BZ47</f>
        <v>Furesø</v>
      </c>
      <c r="C591" s="14">
        <f>+'Resultater 2022'!CA47</f>
        <v>0.2209066006892286</v>
      </c>
      <c r="E591" s="6"/>
      <c r="F591" s="6"/>
      <c r="G591" s="8"/>
      <c r="I591">
        <f>+'Resultater 2022'!BY80</f>
        <v>12</v>
      </c>
      <c r="J591" s="6" t="str">
        <f>+'Resultater 2022'!BZ80</f>
        <v>Ballerup</v>
      </c>
      <c r="K591" s="14">
        <f>+'Resultater 2022'!CA80</f>
        <v>0.23963575365444525</v>
      </c>
    </row>
    <row r="592" spans="1:15" x14ac:dyDescent="0.25">
      <c r="A592">
        <f>+'Resultater 2022'!BY48</f>
        <v>13</v>
      </c>
      <c r="B592" s="6" t="str">
        <f>+'Resultater 2022'!BZ48</f>
        <v>København</v>
      </c>
      <c r="C592" s="14">
        <f>+'Resultater 2022'!CA48</f>
        <v>0.2917640094294745</v>
      </c>
      <c r="E592" s="6"/>
      <c r="F592" s="6"/>
      <c r="G592" s="8"/>
      <c r="I592">
        <f>+'Resultater 2022'!BY81</f>
        <v>13</v>
      </c>
      <c r="J592" s="6" t="str">
        <f>+'Resultater 2022'!BZ81</f>
        <v>Hvidovre</v>
      </c>
      <c r="K592" s="14">
        <f>+'Resultater 2022'!CA81</f>
        <v>0.24153083803409481</v>
      </c>
    </row>
    <row r="593" spans="1:15" x14ac:dyDescent="0.25">
      <c r="A593">
        <f>+'Resultater 2022'!BY49</f>
        <v>14</v>
      </c>
      <c r="B593" s="6" t="str">
        <f>+'Resultater 2022'!BZ49</f>
        <v>Hillerød</v>
      </c>
      <c r="C593" s="14">
        <f>+'Resultater 2022'!CA49</f>
        <v>0.3104047678172337</v>
      </c>
      <c r="E593" s="6"/>
      <c r="F593" s="6"/>
      <c r="G593" s="8"/>
      <c r="I593">
        <f>+'Resultater 2022'!BY82</f>
        <v>14</v>
      </c>
      <c r="J593" s="6" t="str">
        <f>+'Resultater 2022'!BZ82</f>
        <v>Frederiksberg</v>
      </c>
      <c r="K593" s="14">
        <f>+'Resultater 2022'!CA82</f>
        <v>0.33429260777302983</v>
      </c>
    </row>
    <row r="594" spans="1:15" x14ac:dyDescent="0.25">
      <c r="A594">
        <f>+'Resultater 2022'!BY50</f>
        <v>15</v>
      </c>
      <c r="B594" s="6" t="str">
        <f>+'Resultater 2022'!BZ50</f>
        <v>Gentofte</v>
      </c>
      <c r="C594" s="14">
        <f>+'Resultater 2022'!CA50</f>
        <v>0.31984256822438772</v>
      </c>
      <c r="E594" s="6"/>
      <c r="F594" s="6"/>
      <c r="G594" s="8"/>
      <c r="I594">
        <f>+'Resultater 2022'!BY83</f>
        <v>15</v>
      </c>
      <c r="J594" s="6" t="str">
        <f>+'Resultater 2022'!BZ83</f>
        <v>Rudersdal</v>
      </c>
      <c r="K594" s="14">
        <f>+'Resultater 2022'!CA83</f>
        <v>0.357212443982594</v>
      </c>
    </row>
    <row r="595" spans="1:15" x14ac:dyDescent="0.25">
      <c r="A595">
        <f>+'Resultater 2022'!BY51</f>
        <v>16</v>
      </c>
      <c r="B595" s="6" t="str">
        <f>+'Resultater 2022'!BZ51</f>
        <v>Hvidovre</v>
      </c>
      <c r="C595" s="14">
        <f>+'Resultater 2022'!CA51</f>
        <v>0.32193723314738054</v>
      </c>
      <c r="E595" s="6"/>
      <c r="F595" s="6"/>
      <c r="G595" s="8"/>
      <c r="I595">
        <f>+'Resultater 2022'!BY84</f>
        <v>16</v>
      </c>
      <c r="J595" s="6" t="str">
        <f>+'Resultater 2022'!BZ84</f>
        <v>Herlev</v>
      </c>
      <c r="K595" s="14">
        <f>+'Resultater 2022'!CA84</f>
        <v>0.36745252513375271</v>
      </c>
    </row>
    <row r="596" spans="1:15" x14ac:dyDescent="0.25">
      <c r="A596">
        <f>+'Resultater 2022'!BY52</f>
        <v>17</v>
      </c>
      <c r="B596" s="6" t="str">
        <f>+'Resultater 2022'!BZ52</f>
        <v>Helsingør</v>
      </c>
      <c r="C596" s="14">
        <f>+'Resultater 2022'!CA52</f>
        <v>0.34032898468519568</v>
      </c>
      <c r="E596" s="6"/>
      <c r="F596" s="6"/>
      <c r="G596" s="8"/>
      <c r="I596">
        <f>+'Resultater 2022'!BY85</f>
        <v>17</v>
      </c>
      <c r="J596" s="6" t="str">
        <f>+'Resultater 2022'!BZ85</f>
        <v>Halsnæs</v>
      </c>
      <c r="K596" s="14">
        <f>+'Resultater 2022'!CA85</f>
        <v>0.46019328117809483</v>
      </c>
    </row>
    <row r="597" spans="1:15" x14ac:dyDescent="0.25">
      <c r="A597">
        <f>+'Resultater 2022'!BY53</f>
        <v>18</v>
      </c>
      <c r="B597" s="6" t="str">
        <f>+'Resultater 2022'!BZ53</f>
        <v>Ballerup</v>
      </c>
      <c r="C597" s="14">
        <f>+'Resultater 2022'!CA53</f>
        <v>0.34233679093492175</v>
      </c>
      <c r="E597" s="6"/>
      <c r="F597" s="6"/>
      <c r="G597" s="8"/>
      <c r="I597">
        <f>+'Resultater 2022'!BY86</f>
        <v>18</v>
      </c>
      <c r="J597" s="6" t="str">
        <f>+'Resultater 2022'!BZ86</f>
        <v>Ishøj</v>
      </c>
      <c r="K597" s="14">
        <f>+'Resultater 2022'!CA86</f>
        <v>0.48106659336128099</v>
      </c>
    </row>
    <row r="598" spans="1:15" x14ac:dyDescent="0.25">
      <c r="A598">
        <f>+'Resultater 2022'!BY54</f>
        <v>19</v>
      </c>
      <c r="B598" s="6" t="str">
        <f>+'Resultater 2022'!BZ54</f>
        <v>Rudersdal</v>
      </c>
      <c r="C598" s="14">
        <f>+'Resultater 2022'!CA54</f>
        <v>0.38968630252646619</v>
      </c>
      <c r="E598" s="6"/>
      <c r="F598" s="6"/>
      <c r="G598" s="8"/>
      <c r="I598">
        <f>+'Resultater 2022'!BY87</f>
        <v>19</v>
      </c>
      <c r="J598" s="6" t="str">
        <f>+'Resultater 2022'!BZ87</f>
        <v>Tårnby</v>
      </c>
      <c r="K598" s="14">
        <f>+'Resultater 2022'!CA87</f>
        <v>0.48120898787035193</v>
      </c>
    </row>
    <row r="599" spans="1:15" x14ac:dyDescent="0.25">
      <c r="A599" s="24">
        <v>20</v>
      </c>
      <c r="B599" s="25" t="str">
        <f>+'Resultater 2022'!BZ55</f>
        <v>Frederiksberg</v>
      </c>
      <c r="C599" s="29">
        <f>+'Resultater 2022'!CA55</f>
        <v>0.43603383622569114</v>
      </c>
      <c r="E599" s="6"/>
      <c r="F599" s="6"/>
      <c r="G599" s="8"/>
      <c r="I599" s="24">
        <v>20</v>
      </c>
      <c r="J599" s="25" t="str">
        <f>IFERROR(+'Resultater 2022'!BZ88,"")</f>
        <v/>
      </c>
      <c r="K599" s="25" t="str">
        <f>IFERROR(+'Resultater 2022'!CA88,"")</f>
        <v/>
      </c>
    </row>
    <row r="600" spans="1:15" x14ac:dyDescent="0.25">
      <c r="A600" s="24">
        <v>21</v>
      </c>
      <c r="B600" s="25" t="str">
        <f>+'Resultater 2022'!BZ56</f>
        <v>Tårnby</v>
      </c>
      <c r="C600" s="29">
        <f>+'Resultater 2022'!CA56</f>
        <v>0.54483992841519191</v>
      </c>
      <c r="E600" s="6"/>
      <c r="F600" s="6"/>
      <c r="G600" s="8"/>
      <c r="I600" s="24">
        <v>21</v>
      </c>
      <c r="J600" s="25" t="str">
        <f>IFERROR(+'Resultater 2022'!BZ89,"")</f>
        <v/>
      </c>
      <c r="K600" s="25" t="str">
        <f>IFERROR(+'Resultater 2022'!CA89,"")</f>
        <v/>
      </c>
    </row>
    <row r="601" spans="1:15" x14ac:dyDescent="0.25">
      <c r="A601" s="24">
        <v>22</v>
      </c>
      <c r="B601" s="25" t="str">
        <f>+'Resultater 2022'!BZ57</f>
        <v>Halsnæs</v>
      </c>
      <c r="C601" s="29">
        <f>+'Resultater 2022'!CA57</f>
        <v>0.57524160147261849</v>
      </c>
      <c r="E601" s="6"/>
      <c r="F601" s="6"/>
      <c r="G601" s="8"/>
      <c r="I601" s="24">
        <v>22</v>
      </c>
      <c r="J601" s="25" t="str">
        <f>IFERROR(+'Resultater 2022'!BZ90,"")</f>
        <v/>
      </c>
      <c r="K601" s="25" t="str">
        <f>IFERROR(+'Resultater 2022'!CA90,"")</f>
        <v/>
      </c>
    </row>
    <row r="602" spans="1:15" x14ac:dyDescent="0.25">
      <c r="A602" s="24">
        <v>23</v>
      </c>
      <c r="B602" s="25" t="str">
        <f>+'Resultater 2022'!BZ58</f>
        <v>Ishøj</v>
      </c>
      <c r="C602" s="29">
        <f>+'Resultater 2022'!CA58</f>
        <v>0.68723799051611578</v>
      </c>
      <c r="E602" s="6"/>
      <c r="F602" s="6"/>
      <c r="G602" s="8"/>
      <c r="I602" s="24">
        <v>23</v>
      </c>
      <c r="J602" s="25" t="str">
        <f>IFERROR(+'Resultater 2022'!BZ91,"")</f>
        <v/>
      </c>
      <c r="K602" s="25" t="str">
        <f>IFERROR(+'Resultater 2022'!CA91,"")</f>
        <v/>
      </c>
    </row>
    <row r="603" spans="1:15" x14ac:dyDescent="0.25">
      <c r="A603" s="24">
        <v>24</v>
      </c>
      <c r="B603" s="25" t="str">
        <f>+'Resultater 2022'!BZ59</f>
        <v>Herlev</v>
      </c>
      <c r="C603" s="29">
        <f>+'Resultater 2022'!CA59</f>
        <v>1.8766535363631018</v>
      </c>
      <c r="E603" s="6"/>
      <c r="F603" s="6"/>
      <c r="G603" s="8"/>
      <c r="I603" s="24">
        <v>24</v>
      </c>
      <c r="J603" s="25" t="str">
        <f>IFERROR(+'Resultater 2022'!BZ92,"")</f>
        <v/>
      </c>
      <c r="K603" s="25" t="str">
        <f>IFERROR(+'Resultater 2022'!CA92,"")</f>
        <v/>
      </c>
    </row>
    <row r="604" spans="1:15" x14ac:dyDescent="0.25">
      <c r="A604" s="24">
        <v>25</v>
      </c>
      <c r="B604" s="25" t="str">
        <f>IFERROR(+'Resultater 2022'!BZ60,"")</f>
        <v/>
      </c>
      <c r="C604" s="25" t="str">
        <f>IFERROR(+'Resultater 2022'!CA60,"")</f>
        <v/>
      </c>
      <c r="E604" s="6"/>
      <c r="F604" s="6"/>
      <c r="G604" s="8"/>
      <c r="I604" s="24">
        <v>25</v>
      </c>
      <c r="J604" s="25" t="str">
        <f>IFERROR(+'Resultater 2022'!BZ93,"")</f>
        <v/>
      </c>
      <c r="K604" s="25" t="str">
        <f>IFERROR(+'Resultater 2022'!CA93,"")</f>
        <v/>
      </c>
    </row>
    <row r="605" spans="1:15" x14ac:dyDescent="0.25">
      <c r="A605" s="24">
        <v>26</v>
      </c>
      <c r="B605" s="25" t="str">
        <f>IFERROR(+'Resultater 2022'!BZ61,"")</f>
        <v/>
      </c>
      <c r="C605" s="25" t="str">
        <f>IFERROR(+'Resultater 2022'!CA61,"")</f>
        <v/>
      </c>
      <c r="E605" s="6"/>
      <c r="F605" s="6"/>
      <c r="G605" s="8"/>
      <c r="I605" s="24">
        <v>26</v>
      </c>
      <c r="J605" s="25" t="str">
        <f>IFERROR(+'Resultater 2022'!BZ94,"")</f>
        <v/>
      </c>
      <c r="K605" s="25" t="str">
        <f>IFERROR(+'Resultater 2022'!CA94,"")</f>
        <v/>
      </c>
    </row>
    <row r="606" spans="1:15" x14ac:dyDescent="0.25">
      <c r="A606" s="24">
        <v>27</v>
      </c>
      <c r="B606" s="25" t="str">
        <f>IFERROR(+'Resultater 2022'!BZ62,"")</f>
        <v/>
      </c>
      <c r="C606" s="25" t="str">
        <f>IFERROR(+'Resultater 2022'!CA62,"")</f>
        <v/>
      </c>
      <c r="I606" s="24">
        <v>27</v>
      </c>
      <c r="J606" s="25" t="str">
        <f>IFERROR(+'Resultater 2022'!BZ95,"")</f>
        <v/>
      </c>
      <c r="K606" s="25" t="str">
        <f>IFERROR(+'Resultater 2022'!CA95,"")</f>
        <v/>
      </c>
      <c r="M606" s="6"/>
      <c r="N606" s="6"/>
      <c r="O606" s="6"/>
    </row>
    <row r="607" spans="1:15" x14ac:dyDescent="0.25">
      <c r="A607" s="24">
        <v>28</v>
      </c>
      <c r="B607" s="25" t="str">
        <f>IFERROR(+'Resultater 2022'!BZ63,"")</f>
        <v/>
      </c>
      <c r="C607" s="25" t="str">
        <f>IFERROR(+'Resultater 2022'!CA63,"")</f>
        <v/>
      </c>
      <c r="I607" s="24">
        <v>28</v>
      </c>
      <c r="J607" s="25" t="str">
        <f>IFERROR(+'Resultater 2022'!BZ96,"")</f>
        <v/>
      </c>
      <c r="K607" s="25" t="str">
        <f>IFERROR(+'Resultater 2022'!CA96,"")</f>
        <v/>
      </c>
      <c r="M607" s="6"/>
      <c r="N607" s="6"/>
      <c r="O607" s="6"/>
    </row>
    <row r="608" spans="1:15" x14ac:dyDescent="0.25">
      <c r="A608" s="24">
        <v>29</v>
      </c>
      <c r="B608" s="25" t="str">
        <f>IFERROR(+'Resultater 2022'!BZ64,"")</f>
        <v/>
      </c>
      <c r="C608" s="25" t="str">
        <f>IFERROR(+'Resultater 2022'!CA64,"")</f>
        <v/>
      </c>
      <c r="I608" s="24">
        <v>29</v>
      </c>
      <c r="J608" s="25" t="str">
        <f>IFERROR(+'Resultater 2022'!BZ97,"")</f>
        <v/>
      </c>
      <c r="K608" s="25" t="str">
        <f>IFERROR(+'Resultater 2022'!CA97,"")</f>
        <v/>
      </c>
    </row>
    <row r="609" spans="1:15" x14ac:dyDescent="0.25">
      <c r="A609" s="6"/>
      <c r="B609" t="str">
        <f>+'Resultater 2022'!BZ65</f>
        <v>Gennemsnit</v>
      </c>
      <c r="C609" s="15">
        <f>+'Resultater 2022'!CA65</f>
        <v>0.33016752018308698</v>
      </c>
      <c r="E609" s="6"/>
      <c r="F609" s="6"/>
      <c r="G609" s="19"/>
      <c r="I609" s="6"/>
      <c r="J609" t="str">
        <f>+'Resultater 2022'!BZ98</f>
        <v>Gennemsnit</v>
      </c>
      <c r="K609" s="15">
        <f>+'Resultater 2022'!CA98</f>
        <v>0.2294025202080486</v>
      </c>
    </row>
    <row r="610" spans="1:15" x14ac:dyDescent="0.25">
      <c r="A610" s="12" t="str">
        <f>+'Resultater 2022'!CC34</f>
        <v>Antal personer på (§ 85 SEL Socialpædagogisk støtte til borgere i botilbudslignende tilbud) funktion 05.38.51 (sum af grp. 001-003)</v>
      </c>
      <c r="B610" s="6"/>
      <c r="C610" s="6"/>
      <c r="I610" s="12"/>
      <c r="J610" s="6"/>
      <c r="K610" s="6"/>
    </row>
    <row r="611" spans="1:15" x14ac:dyDescent="0.25">
      <c r="A611" s="10" t="str">
        <f>+A579</f>
        <v>25 pct. refusion, modtagere pr. 1000 18-64 årige</v>
      </c>
      <c r="B611" s="5"/>
      <c r="C611" s="9"/>
      <c r="E611" s="16"/>
      <c r="F611" s="16"/>
      <c r="G611" s="16"/>
      <c r="I611" s="10" t="str">
        <f>+I579</f>
        <v>50 pct. refusion, modtagere pr. 1000 18-64 årige</v>
      </c>
      <c r="J611" s="5"/>
      <c r="K611" s="9"/>
      <c r="L611" s="32"/>
      <c r="M611" s="32"/>
      <c r="N611" s="32"/>
      <c r="O611" s="32"/>
    </row>
    <row r="612" spans="1:15" x14ac:dyDescent="0.25">
      <c r="A612" s="20">
        <f>+'Resultater 2022'!CC36</f>
        <v>1</v>
      </c>
      <c r="B612" s="21" t="str">
        <f>+'Resultater 2022'!CD36</f>
        <v>Allerød</v>
      </c>
      <c r="C612" s="22">
        <f>+'Resultater 2022'!CE36</f>
        <v>7.0442378134685832E-2</v>
      </c>
      <c r="D612" s="30"/>
      <c r="E612" s="30"/>
      <c r="F612" s="30"/>
      <c r="G612" s="31"/>
      <c r="H612" s="32"/>
      <c r="I612" s="20">
        <f>+'Resultater 2022'!CC69</f>
        <v>1</v>
      </c>
      <c r="J612" s="21" t="str">
        <f>+'Resultater 2022'!CD69</f>
        <v>København</v>
      </c>
      <c r="K612" s="22">
        <f>+'Resultater 2022'!CE69</f>
        <v>3.1713479285812446E-2</v>
      </c>
      <c r="L612" s="32"/>
      <c r="M612" s="32"/>
      <c r="N612" s="32"/>
      <c r="O612" s="32"/>
    </row>
    <row r="613" spans="1:15" x14ac:dyDescent="0.25">
      <c r="A613" s="20">
        <f>+'Resultater 2022'!CC37</f>
        <v>2</v>
      </c>
      <c r="B613" s="21" t="str">
        <f>+'Resultater 2022'!CD37</f>
        <v>København</v>
      </c>
      <c r="C613" s="22">
        <f>+'Resultater 2022'!CE37</f>
        <v>0.11205429347653731</v>
      </c>
      <c r="D613" s="30"/>
      <c r="E613" s="30"/>
      <c r="F613" s="30"/>
      <c r="G613" s="31"/>
      <c r="H613" s="32"/>
      <c r="I613" s="20">
        <f>+'Resultater 2022'!CC70</f>
        <v>2</v>
      </c>
      <c r="J613" s="21" t="str">
        <f>+'Resultater 2022'!CD70</f>
        <v>Rødovre</v>
      </c>
      <c r="K613" s="22">
        <f>+'Resultater 2022'!CE70</f>
        <v>3.89969972312132E-2</v>
      </c>
      <c r="L613" s="32"/>
      <c r="M613" s="32"/>
      <c r="N613" s="32"/>
      <c r="O613" s="32"/>
    </row>
    <row r="614" spans="1:15" x14ac:dyDescent="0.25">
      <c r="A614" s="20">
        <f>+'Resultater 2022'!CC38</f>
        <v>3</v>
      </c>
      <c r="B614" s="21" t="str">
        <f>+'Resultater 2022'!CD38</f>
        <v>Vallensbæk</v>
      </c>
      <c r="C614" s="22">
        <f>+'Resultater 2022'!CE38</f>
        <v>0.20805159679600541</v>
      </c>
      <c r="D614" s="32"/>
      <c r="E614" s="30"/>
      <c r="F614" s="30"/>
      <c r="G614" s="31"/>
      <c r="H614" s="32"/>
      <c r="I614" s="20">
        <f>+'Resultater 2022'!CC71</f>
        <v>3</v>
      </c>
      <c r="J614" s="21" t="str">
        <f>+'Resultater 2022'!CD71</f>
        <v>Allerød</v>
      </c>
      <c r="K614" s="22">
        <f>+'Resultater 2022'!CE71</f>
        <v>7.0442378134685832E-2</v>
      </c>
      <c r="L614" s="32"/>
      <c r="M614" s="32"/>
      <c r="N614" s="32"/>
      <c r="O614" s="32"/>
    </row>
    <row r="615" spans="1:15" x14ac:dyDescent="0.25">
      <c r="A615" s="20">
        <f>+'Resultater 2022'!CC39</f>
        <v>4</v>
      </c>
      <c r="B615" s="21" t="str">
        <f>+'Resultater 2022'!CD39</f>
        <v>Frederiksberg</v>
      </c>
      <c r="C615" s="22">
        <f>+'Resultater 2022'!CE39</f>
        <v>0.50870614226330635</v>
      </c>
      <c r="D615" s="32"/>
      <c r="E615" s="30"/>
      <c r="F615" s="30"/>
      <c r="G615" s="31"/>
      <c r="H615" s="32"/>
      <c r="I615" s="20">
        <f>+'Resultater 2022'!CC72</f>
        <v>4</v>
      </c>
      <c r="J615" s="21" t="str">
        <f>+'Resultater 2022'!CD72</f>
        <v>Frederikssund</v>
      </c>
      <c r="K615" s="22">
        <f>+'Resultater 2022'!CE72</f>
        <v>7.6926035616754485E-2</v>
      </c>
      <c r="L615" s="32"/>
      <c r="M615" s="32"/>
      <c r="N615" s="32"/>
      <c r="O615" s="32"/>
    </row>
    <row r="616" spans="1:15" x14ac:dyDescent="0.25">
      <c r="A616" s="20">
        <f>+'Resultater 2022'!CC40</f>
        <v>5</v>
      </c>
      <c r="B616" s="21" t="str">
        <f>+'Resultater 2022'!CD40</f>
        <v>Rødovre</v>
      </c>
      <c r="C616" s="22">
        <f>+'Resultater 2022'!CE40</f>
        <v>0.66294895293062439</v>
      </c>
      <c r="D616" s="32"/>
      <c r="E616" s="30"/>
      <c r="F616" s="30"/>
      <c r="G616" s="31"/>
      <c r="H616" s="32"/>
      <c r="I616" s="20">
        <f>+'Resultater 2022'!CC73</f>
        <v>5</v>
      </c>
      <c r="J616" s="21" t="str">
        <f>+'Resultater 2022'!CD73</f>
        <v>Hørsholm</v>
      </c>
      <c r="K616" s="22">
        <f>+'Resultater 2022'!CE73</f>
        <v>7.9264426125554857E-2</v>
      </c>
      <c r="L616" s="32"/>
      <c r="M616" s="32"/>
      <c r="N616" s="32"/>
      <c r="O616" s="32"/>
    </row>
    <row r="617" spans="1:15" x14ac:dyDescent="0.25">
      <c r="A617" s="20">
        <f>+'Resultater 2022'!CC41</f>
        <v>6</v>
      </c>
      <c r="B617" s="21" t="str">
        <f>+'Resultater 2022'!CD41</f>
        <v>Brøndby</v>
      </c>
      <c r="C617" s="22">
        <f>+'Resultater 2022'!CE41</f>
        <v>0.67811934900542492</v>
      </c>
      <c r="D617" s="32"/>
      <c r="E617" s="30"/>
      <c r="F617" s="30"/>
      <c r="G617" s="31"/>
      <c r="H617" s="32"/>
      <c r="I617" s="20">
        <f>+'Resultater 2022'!CC74</f>
        <v>6</v>
      </c>
      <c r="J617" s="21" t="str">
        <f>+'Resultater 2022'!CD74</f>
        <v>Brøndby</v>
      </c>
      <c r="K617" s="22">
        <f>+'Resultater 2022'!CE74</f>
        <v>9.0415913200723327E-2</v>
      </c>
      <c r="L617" s="32"/>
      <c r="M617" s="32"/>
      <c r="N617" s="32"/>
      <c r="O617" s="32"/>
    </row>
    <row r="618" spans="1:15" x14ac:dyDescent="0.25">
      <c r="A618" s="20">
        <f>+'Resultater 2022'!CC42</f>
        <v>7</v>
      </c>
      <c r="B618" s="21" t="str">
        <f>+'Resultater 2022'!CD42</f>
        <v>Glostrup</v>
      </c>
      <c r="C618" s="22">
        <f>+'Resultater 2022'!CE42</f>
        <v>0.75223962251248033</v>
      </c>
      <c r="D618" s="32"/>
      <c r="E618" s="30"/>
      <c r="F618" s="30"/>
      <c r="G618" s="31"/>
      <c r="H618" s="32"/>
      <c r="I618" s="20">
        <f>+'Resultater 2022'!CC75</f>
        <v>7</v>
      </c>
      <c r="J618" s="21" t="str">
        <f>+'Resultater 2022'!CD75</f>
        <v>Vallensbæk</v>
      </c>
      <c r="K618" s="22">
        <f>+'Resultater 2022'!CE75</f>
        <v>0.1040257983980027</v>
      </c>
      <c r="L618" s="32"/>
      <c r="M618" s="32"/>
      <c r="N618" s="32"/>
      <c r="O618" s="32"/>
    </row>
    <row r="619" spans="1:15" x14ac:dyDescent="0.25">
      <c r="A619" s="20">
        <f>+'Resultater 2022'!CC43</f>
        <v>8</v>
      </c>
      <c r="B619" s="21" t="str">
        <f>+'Resultater 2022'!CD43</f>
        <v>Furesø</v>
      </c>
      <c r="C619" s="22">
        <f>+'Resultater 2022'!CE43</f>
        <v>0.83944508261906869</v>
      </c>
      <c r="D619" s="32"/>
      <c r="E619" s="30"/>
      <c r="F619" s="30"/>
      <c r="G619" s="31"/>
      <c r="H619" s="32"/>
      <c r="I619" s="20">
        <f>+'Resultater 2022'!CC76</f>
        <v>8</v>
      </c>
      <c r="J619" s="21" t="str">
        <f>+'Resultater 2022'!CD76</f>
        <v>Frederiksberg</v>
      </c>
      <c r="K619" s="22">
        <f>+'Resultater 2022'!CE76</f>
        <v>0.1162756896601843</v>
      </c>
      <c r="L619" s="32"/>
      <c r="M619" s="32"/>
      <c r="N619" s="32"/>
      <c r="O619" s="32"/>
    </row>
    <row r="620" spans="1:15" x14ac:dyDescent="0.25">
      <c r="A620" s="20">
        <f>+'Resultater 2022'!CC44</f>
        <v>9</v>
      </c>
      <c r="B620" s="21" t="str">
        <f>+'Resultater 2022'!CD44</f>
        <v>Hørsholm</v>
      </c>
      <c r="C620" s="22">
        <f>+'Resultater 2022'!CE44</f>
        <v>0.95117311350665823</v>
      </c>
      <c r="D620" s="32"/>
      <c r="E620" s="30"/>
      <c r="F620" s="30"/>
      <c r="G620" s="31"/>
      <c r="H620" s="32"/>
      <c r="I620" s="20">
        <f>+'Resultater 2022'!CC77</f>
        <v>9</v>
      </c>
      <c r="J620" s="21" t="str">
        <f>+'Resultater 2022'!CD77</f>
        <v>Glostrup</v>
      </c>
      <c r="K620" s="22">
        <f>+'Resultater 2022'!CE77</f>
        <v>0.13677084045681462</v>
      </c>
    </row>
    <row r="621" spans="1:15" x14ac:dyDescent="0.25">
      <c r="A621" s="20">
        <f>+'Resultater 2022'!CC45</f>
        <v>10</v>
      </c>
      <c r="B621" s="21" t="str">
        <f>+'Resultater 2022'!CD45</f>
        <v>Høje-Taastrup</v>
      </c>
      <c r="C621" s="22">
        <f>+'Resultater 2022'!CE45</f>
        <v>1.0097710195717382</v>
      </c>
      <c r="E621" s="6"/>
      <c r="F621" s="6"/>
      <c r="G621" s="8"/>
      <c r="I621" s="20">
        <f>+'Resultater 2022'!CC78</f>
        <v>10</v>
      </c>
      <c r="J621" s="21" t="str">
        <f>+'Resultater 2022'!CD78</f>
        <v>Ishøj</v>
      </c>
      <c r="K621" s="22">
        <f>+'Resultater 2022'!CE78</f>
        <v>0.13744759810322316</v>
      </c>
    </row>
    <row r="622" spans="1:15" x14ac:dyDescent="0.25">
      <c r="A622">
        <f>+'Resultater 2022'!CC46</f>
        <v>11</v>
      </c>
      <c r="B622" s="6" t="str">
        <f>+'Resultater 2022'!CD46</f>
        <v>Hvidovre</v>
      </c>
      <c r="C622" s="14">
        <f>+'Resultater 2022'!CE46</f>
        <v>1.0646056035154423</v>
      </c>
      <c r="E622" s="6"/>
      <c r="F622" s="6"/>
      <c r="G622" s="8"/>
      <c r="I622">
        <f>+'Resultater 2022'!CC79</f>
        <v>11</v>
      </c>
      <c r="J622" s="6" t="str">
        <f>+'Resultater 2022'!CD79</f>
        <v>Lyngby-Taarbæk</v>
      </c>
      <c r="K622" s="14">
        <f>+'Resultater 2022'!CE79</f>
        <v>0.14315572479743466</v>
      </c>
    </row>
    <row r="623" spans="1:15" x14ac:dyDescent="0.25">
      <c r="A623">
        <f>+'Resultater 2022'!CC47</f>
        <v>12</v>
      </c>
      <c r="B623" s="6" t="str">
        <f>+'Resultater 2022'!CD47</f>
        <v>Lyngby-Taarbæk</v>
      </c>
      <c r="C623" s="14">
        <f>+'Resultater 2022'!CE47</f>
        <v>1.1166146534199903</v>
      </c>
      <c r="E623" s="6"/>
      <c r="F623" s="6"/>
      <c r="G623" s="8"/>
      <c r="I623">
        <f>+'Resultater 2022'!CC80</f>
        <v>12</v>
      </c>
      <c r="J623" s="6" t="str">
        <f>+'Resultater 2022'!CD80</f>
        <v>Fredensborg</v>
      </c>
      <c r="K623" s="14">
        <f>+'Resultater 2022'!CE80</f>
        <v>0.1755155770074594</v>
      </c>
    </row>
    <row r="624" spans="1:15" x14ac:dyDescent="0.25">
      <c r="A624">
        <f>+'Resultater 2022'!CC48</f>
        <v>13</v>
      </c>
      <c r="B624" s="6" t="str">
        <f>+'Resultater 2022'!CD48</f>
        <v>Egedal</v>
      </c>
      <c r="C624" s="14">
        <f>+'Resultater 2022'!CE48</f>
        <v>1.117146269116684</v>
      </c>
      <c r="E624" s="6"/>
      <c r="F624" s="6"/>
      <c r="G624" s="8"/>
      <c r="I624">
        <f>+'Resultater 2022'!CC81</f>
        <v>13</v>
      </c>
      <c r="J624" s="6" t="str">
        <f>+'Resultater 2022'!CD81</f>
        <v>Høje-Taastrup</v>
      </c>
      <c r="K624" s="14">
        <f>+'Resultater 2022'!CE81</f>
        <v>0.20789403344124024</v>
      </c>
    </row>
    <row r="625" spans="1:15" x14ac:dyDescent="0.25">
      <c r="A625">
        <f>+'Resultater 2022'!CC49</f>
        <v>14</v>
      </c>
      <c r="B625" s="6" t="str">
        <f>+'Resultater 2022'!CD49</f>
        <v>Ishøj</v>
      </c>
      <c r="C625" s="14">
        <f>+'Resultater 2022'!CE49</f>
        <v>1.2370283829290083</v>
      </c>
      <c r="E625" s="6"/>
      <c r="F625" s="6"/>
      <c r="G625" s="8"/>
      <c r="I625">
        <f>+'Resultater 2022'!CC82</f>
        <v>14</v>
      </c>
      <c r="J625" s="6" t="str">
        <f>+'Resultater 2022'!CD82</f>
        <v>Furesø</v>
      </c>
      <c r="K625" s="14">
        <f>+'Resultater 2022'!CE82</f>
        <v>0.2209066006892286</v>
      </c>
    </row>
    <row r="626" spans="1:15" x14ac:dyDescent="0.25">
      <c r="A626">
        <f>+'Resultater 2022'!CC50</f>
        <v>15</v>
      </c>
      <c r="B626" s="6" t="str">
        <f>+'Resultater 2022'!CD50</f>
        <v>Gribskov</v>
      </c>
      <c r="C626" s="14">
        <f>+'Resultater 2022'!CE50</f>
        <v>1.242401384390114</v>
      </c>
      <c r="E626" s="6"/>
      <c r="F626" s="6"/>
      <c r="G626" s="8"/>
      <c r="I626">
        <f>+'Resultater 2022'!CC83</f>
        <v>15</v>
      </c>
      <c r="J626" s="6" t="str">
        <f>+'Resultater 2022'!CD83</f>
        <v>Gladsaxe</v>
      </c>
      <c r="K626" s="14">
        <f>+'Resultater 2022'!CE83</f>
        <v>0.23597706302947352</v>
      </c>
    </row>
    <row r="627" spans="1:15" x14ac:dyDescent="0.25">
      <c r="A627">
        <f>+'Resultater 2022'!CC51</f>
        <v>16</v>
      </c>
      <c r="B627" s="6" t="str">
        <f>+'Resultater 2022'!CD51</f>
        <v>Gentofte</v>
      </c>
      <c r="C627" s="14">
        <f>+'Resultater 2022'!CE51</f>
        <v>1.2428574815657822</v>
      </c>
      <c r="E627" s="6"/>
      <c r="F627" s="6"/>
      <c r="G627" s="8"/>
      <c r="I627">
        <f>+'Resultater 2022'!CC84</f>
        <v>16</v>
      </c>
      <c r="J627" s="6" t="str">
        <f>+'Resultater 2022'!CD84</f>
        <v>Hillerød</v>
      </c>
      <c r="K627" s="14">
        <f>+'Resultater 2022'!CE84</f>
        <v>0.24832381425378694</v>
      </c>
    </row>
    <row r="628" spans="1:15" x14ac:dyDescent="0.25">
      <c r="A628">
        <f>+'Resultater 2022'!CC52</f>
        <v>17</v>
      </c>
      <c r="B628" s="6" t="str">
        <f>+'Resultater 2022'!CD52</f>
        <v>Gladsaxe</v>
      </c>
      <c r="C628" s="14">
        <f>+'Resultater 2022'!CE52</f>
        <v>1.2978738466621045</v>
      </c>
      <c r="E628" s="6"/>
      <c r="F628" s="6"/>
      <c r="G628" s="8"/>
      <c r="I628">
        <f>+'Resultater 2022'!CC85</f>
        <v>17</v>
      </c>
      <c r="J628" s="6" t="str">
        <f>+'Resultater 2022'!CD85</f>
        <v>Egedal</v>
      </c>
      <c r="K628" s="14">
        <f>+'Resultater 2022'!CE85</f>
        <v>0.26965599599368234</v>
      </c>
    </row>
    <row r="629" spans="1:15" x14ac:dyDescent="0.25">
      <c r="A629">
        <f>+'Resultater 2022'!CC53</f>
        <v>18</v>
      </c>
      <c r="B629" s="6" t="str">
        <f>+'Resultater 2022'!CD53</f>
        <v>Frederikssund</v>
      </c>
      <c r="C629" s="14">
        <f>+'Resultater 2022'!CE53</f>
        <v>1.3846686411015807</v>
      </c>
      <c r="E629" s="6"/>
      <c r="F629" s="6"/>
      <c r="G629" s="8"/>
      <c r="I629">
        <f>+'Resultater 2022'!CC86</f>
        <v>18</v>
      </c>
      <c r="J629" s="6" t="str">
        <f>+'Resultater 2022'!CD86</f>
        <v>Helsingør</v>
      </c>
      <c r="K629" s="14">
        <f>+'Resultater 2022'!CE86</f>
        <v>0.28360748723766305</v>
      </c>
    </row>
    <row r="630" spans="1:15" x14ac:dyDescent="0.25">
      <c r="A630">
        <f>+'Resultater 2022'!CC54</f>
        <v>19</v>
      </c>
      <c r="B630" s="6" t="str">
        <f>+'Resultater 2022'!CD54</f>
        <v>Hillerød</v>
      </c>
      <c r="C630" s="14">
        <f>+'Resultater 2022'!CE54</f>
        <v>1.4589024087409983</v>
      </c>
      <c r="E630" s="6"/>
      <c r="F630" s="6"/>
      <c r="G630" s="8"/>
      <c r="I630">
        <f>+'Resultater 2022'!CC87</f>
        <v>19</v>
      </c>
      <c r="J630" s="6" t="str">
        <f>+'Resultater 2022'!CD87</f>
        <v>Gentofte</v>
      </c>
      <c r="K630" s="14">
        <f>+'Resultater 2022'!CE87</f>
        <v>0.34971667022310737</v>
      </c>
    </row>
    <row r="631" spans="1:15" x14ac:dyDescent="0.25">
      <c r="A631" s="24">
        <v>20</v>
      </c>
      <c r="B631" s="25" t="str">
        <f>+'Resultater 2022'!CD55</f>
        <v>Fredensborg</v>
      </c>
      <c r="C631" s="29">
        <f>+'Resultater 2022'!CE55</f>
        <v>1.5357612988152698</v>
      </c>
      <c r="E631" s="6"/>
      <c r="F631" s="6"/>
      <c r="G631" s="8"/>
      <c r="I631" s="24">
        <v>20</v>
      </c>
      <c r="J631" s="25" t="str">
        <f>+'Resultater 2022'!CD88</f>
        <v>Hvidovre</v>
      </c>
      <c r="K631" s="29">
        <f>+'Resultater 2022'!CE88</f>
        <v>0.36401034686944866</v>
      </c>
    </row>
    <row r="632" spans="1:15" x14ac:dyDescent="0.25">
      <c r="A632" s="24">
        <v>21</v>
      </c>
      <c r="B632" s="25" t="str">
        <f>+'Resultater 2022'!CD56</f>
        <v>Halsnæs</v>
      </c>
      <c r="C632" s="29">
        <f>+'Resultater 2022'!CE56</f>
        <v>1.5531523239760701</v>
      </c>
      <c r="E632" s="6"/>
      <c r="F632" s="6"/>
      <c r="G632" s="8"/>
      <c r="I632" s="24">
        <v>21</v>
      </c>
      <c r="J632" s="25" t="str">
        <f>+'Resultater 2022'!CD89</f>
        <v>Gribskov</v>
      </c>
      <c r="K632" s="29">
        <f>+'Resultater 2022'!CE89</f>
        <v>0.39934330212539382</v>
      </c>
    </row>
    <row r="633" spans="1:15" x14ac:dyDescent="0.25">
      <c r="A633" s="24">
        <v>22</v>
      </c>
      <c r="B633" s="25" t="str">
        <f>+'Resultater 2022'!CD57</f>
        <v>Helsingør</v>
      </c>
      <c r="C633" s="29">
        <f>+'Resultater 2022'!CE57</f>
        <v>1.6449234259784458</v>
      </c>
      <c r="E633" s="6"/>
      <c r="F633" s="6"/>
      <c r="G633" s="8"/>
      <c r="I633" s="24">
        <v>22</v>
      </c>
      <c r="J633" s="25" t="str">
        <f>+'Resultater 2022'!CD90</f>
        <v>Halsnæs</v>
      </c>
      <c r="K633" s="29">
        <f>+'Resultater 2022'!CE90</f>
        <v>0.40266912103083297</v>
      </c>
    </row>
    <row r="634" spans="1:15" x14ac:dyDescent="0.25">
      <c r="A634" s="24">
        <v>23</v>
      </c>
      <c r="B634" s="25" t="str">
        <f>+'Resultater 2022'!CD58</f>
        <v>Rudersdal</v>
      </c>
      <c r="C634" s="29">
        <f>+'Resultater 2022'!CE58</f>
        <v>1.9159576540884589</v>
      </c>
      <c r="E634" s="6"/>
      <c r="F634" s="6"/>
      <c r="G634" s="8"/>
      <c r="I634" s="24">
        <v>23</v>
      </c>
      <c r="J634" s="25" t="str">
        <f>+'Resultater 2022'!CD91</f>
        <v>Rudersdal</v>
      </c>
      <c r="K634" s="29">
        <f>+'Resultater 2022'!CE91</f>
        <v>0.48710787815808276</v>
      </c>
    </row>
    <row r="635" spans="1:15" x14ac:dyDescent="0.25">
      <c r="A635" s="24">
        <v>24</v>
      </c>
      <c r="B635" s="25" t="str">
        <f>+'Resultater 2022'!CD59</f>
        <v>Bornholm</v>
      </c>
      <c r="C635" s="29">
        <f>+'Resultater 2022'!CE59</f>
        <v>2.2834308548594264</v>
      </c>
      <c r="E635" s="6"/>
      <c r="F635" s="6"/>
      <c r="G635" s="8"/>
      <c r="I635" s="24">
        <v>24</v>
      </c>
      <c r="J635" s="25" t="str">
        <f>+'Resultater 2022'!CD92</f>
        <v>Ballerup</v>
      </c>
      <c r="K635" s="29">
        <f>+'Resultater 2022'!CE92</f>
        <v>0.58197254458936698</v>
      </c>
    </row>
    <row r="636" spans="1:15" x14ac:dyDescent="0.25">
      <c r="A636" s="24">
        <v>25</v>
      </c>
      <c r="B636" s="25" t="str">
        <f>+'Resultater 2022'!CD60</f>
        <v>Ballerup</v>
      </c>
      <c r="C636" s="29">
        <f>+'Resultater 2022'!CE60</f>
        <v>3.2521995138817568</v>
      </c>
      <c r="E636" s="6"/>
      <c r="F636" s="6"/>
      <c r="G636" s="8"/>
      <c r="I636" s="24">
        <v>25</v>
      </c>
      <c r="J636" s="25" t="str">
        <f>+'Resultater 2022'!CD93</f>
        <v>Bornholm</v>
      </c>
      <c r="K636" s="29">
        <f>+'Resultater 2022'!CE93</f>
        <v>0.76114361828647548</v>
      </c>
    </row>
    <row r="637" spans="1:15" x14ac:dyDescent="0.25">
      <c r="A637" s="24">
        <v>26</v>
      </c>
      <c r="B637" s="25" t="str">
        <f>IFERROR(+'Resultater 2022'!CD61,"")</f>
        <v/>
      </c>
      <c r="C637" s="25" t="str">
        <f>IFERROR(+'Resultater 2022'!CE61,"")</f>
        <v/>
      </c>
      <c r="E637" s="6"/>
      <c r="F637" s="6"/>
      <c r="G637" s="8"/>
      <c r="I637" s="24">
        <v>26</v>
      </c>
      <c r="J637" s="25" t="str">
        <f>IFERROR(+'Resultater 2022'!CD94,"")</f>
        <v/>
      </c>
      <c r="K637" s="25" t="str">
        <f>IFERROR(+'Resultater 2022'!CE94,"")</f>
        <v/>
      </c>
      <c r="M637" s="6"/>
      <c r="N637" s="6"/>
      <c r="O637" s="6"/>
    </row>
    <row r="638" spans="1:15" x14ac:dyDescent="0.25">
      <c r="A638" s="24">
        <v>27</v>
      </c>
      <c r="B638" s="25" t="str">
        <f>IFERROR(+'Resultater 2022'!CD62,"")</f>
        <v/>
      </c>
      <c r="C638" s="25" t="str">
        <f>IFERROR(+'Resultater 2022'!CE62,"")</f>
        <v/>
      </c>
      <c r="I638" s="24">
        <v>27</v>
      </c>
      <c r="J638" s="25" t="str">
        <f>IFERROR(+'Resultater 2022'!CD95,"")</f>
        <v/>
      </c>
      <c r="K638" s="25" t="str">
        <f>IFERROR(+'Resultater 2022'!CE95,"")</f>
        <v/>
      </c>
      <c r="M638" s="6"/>
      <c r="N638" s="6"/>
      <c r="O638" s="6"/>
    </row>
    <row r="639" spans="1:15" x14ac:dyDescent="0.25">
      <c r="A639" s="24">
        <v>28</v>
      </c>
      <c r="B639" s="25" t="str">
        <f>IFERROR(+'Resultater 2022'!CD63,"")</f>
        <v/>
      </c>
      <c r="C639" s="25" t="str">
        <f>IFERROR(+'Resultater 2022'!CE63,"")</f>
        <v/>
      </c>
      <c r="I639" s="24">
        <v>28</v>
      </c>
      <c r="J639" s="25" t="str">
        <f>IFERROR(+'Resultater 2022'!CD96,"")</f>
        <v/>
      </c>
      <c r="K639" s="25" t="str">
        <f>IFERROR(+'Resultater 2022'!CE96,"")</f>
        <v/>
      </c>
    </row>
    <row r="640" spans="1:15" x14ac:dyDescent="0.25">
      <c r="A640" s="24">
        <v>29</v>
      </c>
      <c r="B640" s="25" t="str">
        <f>IFERROR(+'Resultater 2022'!CD64,"")</f>
        <v/>
      </c>
      <c r="C640" s="25" t="str">
        <f>IFERROR(+'Resultater 2022'!CE64,"")</f>
        <v/>
      </c>
      <c r="I640" s="24">
        <v>29</v>
      </c>
      <c r="J640" s="25" t="str">
        <f>IFERROR(+'Resultater 2022'!CD97,"")</f>
        <v/>
      </c>
      <c r="K640" s="25" t="str">
        <f>IFERROR(+'Resultater 2022'!CE97,"")</f>
        <v/>
      </c>
    </row>
    <row r="641" spans="1:15" x14ac:dyDescent="0.25">
      <c r="A641" s="6"/>
      <c r="B641" t="str">
        <f>+'Resultater 2022'!CD65</f>
        <v>Gennemsnit</v>
      </c>
      <c r="C641" s="15">
        <f>+'Resultater 2022'!CE65</f>
        <v>1.1656190117543064</v>
      </c>
      <c r="E641" s="6"/>
      <c r="F641" s="6"/>
      <c r="G641" s="19"/>
      <c r="I641" s="6"/>
      <c r="J641" t="str">
        <f>+'Resultater 2022'!CD98</f>
        <v>Gennemsnit</v>
      </c>
      <c r="K641" s="15">
        <f>+'Resultater 2022'!CE98</f>
        <v>0.24053115735782582</v>
      </c>
    </row>
    <row r="642" spans="1:15" x14ac:dyDescent="0.25">
      <c r="A642" s="12" t="str">
        <f>+'Resultater 2022'!CG34</f>
        <v>Antal personer på (§ 107) funktion 05.38.52.001,002,003,005</v>
      </c>
      <c r="B642" s="6"/>
      <c r="C642" s="6"/>
      <c r="I642" s="12"/>
      <c r="J642" s="6"/>
      <c r="K642" s="6"/>
    </row>
    <row r="643" spans="1:15" x14ac:dyDescent="0.25">
      <c r="A643" s="10" t="str">
        <f>+A611</f>
        <v>25 pct. refusion, modtagere pr. 1000 18-64 årige</v>
      </c>
      <c r="B643" s="5"/>
      <c r="C643" s="9"/>
      <c r="E643" s="16"/>
      <c r="F643" s="16"/>
      <c r="G643" s="16"/>
      <c r="I643" s="10" t="str">
        <f>+I611</f>
        <v>50 pct. refusion, modtagere pr. 1000 18-64 årige</v>
      </c>
      <c r="J643" s="5"/>
      <c r="K643" s="9"/>
      <c r="L643" s="32"/>
      <c r="M643" s="32"/>
      <c r="N643" s="32"/>
      <c r="O643" s="32"/>
    </row>
    <row r="644" spans="1:15" x14ac:dyDescent="0.25">
      <c r="A644" s="20">
        <f>+'Resultater 2022'!CG36</f>
        <v>1</v>
      </c>
      <c r="B644" s="21" t="str">
        <f>+'Resultater 2022'!CH36</f>
        <v>Allerød</v>
      </c>
      <c r="C644" s="22">
        <f>+'Resultater 2022'!CI36</f>
        <v>7.0442378134685832E-2</v>
      </c>
      <c r="D644" s="30"/>
      <c r="E644" s="30"/>
      <c r="F644" s="30"/>
      <c r="G644" s="31"/>
      <c r="H644" s="32"/>
      <c r="I644" s="20">
        <f>+'Resultater 2022'!CG69</f>
        <v>1</v>
      </c>
      <c r="J644" s="21" t="str">
        <f>+'Resultater 2022'!CH69</f>
        <v>Lyngby-Taarbæk</v>
      </c>
      <c r="K644" s="22">
        <f>+'Resultater 2022'!CI69</f>
        <v>2.8631144959486932E-2</v>
      </c>
      <c r="L644" s="32"/>
      <c r="M644" s="32"/>
      <c r="N644" s="32"/>
      <c r="O644" s="32"/>
    </row>
    <row r="645" spans="1:15" x14ac:dyDescent="0.25">
      <c r="A645" s="20">
        <f>+'Resultater 2022'!CG37</f>
        <v>2</v>
      </c>
      <c r="B645" s="21" t="str">
        <f>+'Resultater 2022'!CH37</f>
        <v>Lyngby-Taarbæk</v>
      </c>
      <c r="C645" s="22">
        <f>+'Resultater 2022'!CI37</f>
        <v>0.28631144959486932</v>
      </c>
      <c r="D645" s="30"/>
      <c r="E645" s="30"/>
      <c r="F645" s="30"/>
      <c r="G645" s="31"/>
      <c r="H645" s="32"/>
      <c r="I645" s="20">
        <f>+'Resultater 2022'!CG70</f>
        <v>2</v>
      </c>
      <c r="J645" s="21" t="str">
        <f>+'Resultater 2022'!CH70</f>
        <v>Brøndby</v>
      </c>
      <c r="K645" s="22">
        <f>+'Resultater 2022'!CI70</f>
        <v>4.5207956600361664E-2</v>
      </c>
      <c r="L645" s="32"/>
      <c r="M645" s="32"/>
      <c r="N645" s="32"/>
      <c r="O645" s="32"/>
    </row>
    <row r="646" spans="1:15" x14ac:dyDescent="0.25">
      <c r="A646" s="20">
        <f>+'Resultater 2022'!CG38</f>
        <v>3</v>
      </c>
      <c r="B646" s="21" t="str">
        <f>+'Resultater 2022'!CH38</f>
        <v>Gladsaxe</v>
      </c>
      <c r="C646" s="22">
        <f>+'Resultater 2022'!CI38</f>
        <v>0.37756330084715767</v>
      </c>
      <c r="D646" s="32"/>
      <c r="E646" s="30"/>
      <c r="F646" s="30"/>
      <c r="G646" s="31"/>
      <c r="H646" s="32"/>
      <c r="I646" s="20">
        <f>+'Resultater 2022'!CG71</f>
        <v>3</v>
      </c>
      <c r="J646" s="21" t="str">
        <f>+'Resultater 2022'!CH71</f>
        <v>Gladsaxe</v>
      </c>
      <c r="K646" s="22">
        <f>+'Resultater 2022'!CI71</f>
        <v>4.7195412605894708E-2</v>
      </c>
      <c r="L646" s="32"/>
      <c r="M646" s="32"/>
      <c r="N646" s="32"/>
      <c r="O646" s="32"/>
    </row>
    <row r="647" spans="1:15" x14ac:dyDescent="0.25">
      <c r="A647" s="20">
        <f>+'Resultater 2022'!CG39</f>
        <v>4</v>
      </c>
      <c r="B647" s="21" t="str">
        <f>+'Resultater 2022'!CH39</f>
        <v>København</v>
      </c>
      <c r="C647" s="22">
        <f>+'Resultater 2022'!CI39</f>
        <v>0.41227523071556182</v>
      </c>
      <c r="D647" s="32"/>
      <c r="E647" s="30"/>
      <c r="F647" s="30"/>
      <c r="G647" s="31"/>
      <c r="H647" s="32"/>
      <c r="I647" s="20">
        <f>+'Resultater 2022'!CG72</f>
        <v>4</v>
      </c>
      <c r="J647" s="21" t="str">
        <f>+'Resultater 2022'!CH72</f>
        <v>Tårnby</v>
      </c>
      <c r="K647" s="22">
        <f>+'Resultater 2022'!CI72</f>
        <v>6.7607874328892426E-2</v>
      </c>
      <c r="L647" s="32"/>
      <c r="M647" s="32"/>
      <c r="N647" s="32"/>
      <c r="O647" s="32"/>
    </row>
    <row r="648" spans="1:15" x14ac:dyDescent="0.25">
      <c r="A648" s="20">
        <f>+'Resultater 2022'!CG40</f>
        <v>5</v>
      </c>
      <c r="B648" s="21" t="str">
        <f>+'Resultater 2022'!CH40</f>
        <v>Vallensbæk</v>
      </c>
      <c r="C648" s="22">
        <f>+'Resultater 2022'!CI40</f>
        <v>0.41610319359201081</v>
      </c>
      <c r="D648" s="32"/>
      <c r="E648" s="30"/>
      <c r="F648" s="30"/>
      <c r="G648" s="31"/>
      <c r="H648" s="32"/>
      <c r="I648" s="20">
        <f>+'Resultater 2022'!CG73</f>
        <v>5</v>
      </c>
      <c r="J648" s="21" t="str">
        <f>+'Resultater 2022'!CH73</f>
        <v>Allerød</v>
      </c>
      <c r="K648" s="22">
        <f>+'Resultater 2022'!CI73</f>
        <v>7.0442378134685832E-2</v>
      </c>
      <c r="L648" s="32"/>
      <c r="M648" s="32"/>
      <c r="N648" s="32"/>
      <c r="O648" s="32"/>
    </row>
    <row r="649" spans="1:15" x14ac:dyDescent="0.25">
      <c r="A649" s="20">
        <f>+'Resultater 2022'!CG41</f>
        <v>6</v>
      </c>
      <c r="B649" s="21" t="str">
        <f>+'Resultater 2022'!CH41</f>
        <v>Frederiksberg</v>
      </c>
      <c r="C649" s="22">
        <f>+'Resultater 2022'!CI41</f>
        <v>0.46510275864073719</v>
      </c>
      <c r="D649" s="32"/>
      <c r="E649" s="30"/>
      <c r="F649" s="30"/>
      <c r="G649" s="31"/>
      <c r="H649" s="32"/>
      <c r="I649" s="20">
        <f>+'Resultater 2022'!CG74</f>
        <v>6</v>
      </c>
      <c r="J649" s="21" t="str">
        <f>+'Resultater 2022'!CH74</f>
        <v>Gribskov</v>
      </c>
      <c r="K649" s="22">
        <f>+'Resultater 2022'!CI74</f>
        <v>8.8742956027865291E-2</v>
      </c>
      <c r="L649" s="32"/>
      <c r="M649" s="32"/>
      <c r="N649" s="32"/>
      <c r="O649" s="32"/>
    </row>
    <row r="650" spans="1:15" x14ac:dyDescent="0.25">
      <c r="A650" s="20">
        <f>+'Resultater 2022'!CG42</f>
        <v>7</v>
      </c>
      <c r="B650" s="21" t="str">
        <f>+'Resultater 2022'!CH42</f>
        <v>Rødovre</v>
      </c>
      <c r="C650" s="22">
        <f>+'Resultater 2022'!CI42</f>
        <v>0.46796396677455837</v>
      </c>
      <c r="D650" s="32"/>
      <c r="E650" s="30"/>
      <c r="F650" s="30"/>
      <c r="G650" s="31"/>
      <c r="H650" s="32"/>
      <c r="I650" s="20">
        <f>+'Resultater 2022'!CG75</f>
        <v>7</v>
      </c>
      <c r="J650" s="21" t="str">
        <f>+'Resultater 2022'!CH75</f>
        <v>Fredensborg</v>
      </c>
      <c r="K650" s="22">
        <f>+'Resultater 2022'!CI75</f>
        <v>0.13163668275559456</v>
      </c>
      <c r="L650" s="32"/>
      <c r="M650" s="32"/>
      <c r="N650" s="32"/>
      <c r="O650" s="32"/>
    </row>
    <row r="651" spans="1:15" x14ac:dyDescent="0.25">
      <c r="A651" s="20">
        <f>+'Resultater 2022'!CG43</f>
        <v>8</v>
      </c>
      <c r="B651" s="21" t="str">
        <f>+'Resultater 2022'!CH43</f>
        <v>Tårnby</v>
      </c>
      <c r="C651" s="22">
        <f>+'Resultater 2022'!CI43</f>
        <v>0.52893219327898189</v>
      </c>
      <c r="D651" s="32"/>
      <c r="E651" s="30"/>
      <c r="F651" s="30"/>
      <c r="G651" s="31"/>
      <c r="H651" s="32"/>
      <c r="I651" s="20">
        <f>+'Resultater 2022'!CG76</f>
        <v>8</v>
      </c>
      <c r="J651" s="21" t="str">
        <f>+'Resultater 2022'!CH76</f>
        <v>Frederiksberg</v>
      </c>
      <c r="K651" s="22">
        <f>+'Resultater 2022'!CI76</f>
        <v>0.14534461207523036</v>
      </c>
      <c r="L651" s="32"/>
      <c r="M651" s="32"/>
      <c r="N651" s="32"/>
      <c r="O651" s="32"/>
    </row>
    <row r="652" spans="1:15" x14ac:dyDescent="0.25">
      <c r="A652" s="20">
        <f>+'Resultater 2022'!CG44</f>
        <v>9</v>
      </c>
      <c r="B652" s="21" t="str">
        <f>+'Resultater 2022'!CH44</f>
        <v>Bornholm</v>
      </c>
      <c r="C652" s="22">
        <f>+'Resultater 2022'!CI44</f>
        <v>0.57085771371485661</v>
      </c>
      <c r="D652" s="32"/>
      <c r="E652" s="30"/>
      <c r="F652" s="30"/>
      <c r="G652" s="31"/>
      <c r="H652" s="32"/>
      <c r="I652" s="20">
        <f>+'Resultater 2022'!CG77</f>
        <v>9</v>
      </c>
      <c r="J652" s="21" t="str">
        <f>+'Resultater 2022'!CH77</f>
        <v>København</v>
      </c>
      <c r="K652" s="22">
        <f>+'Resultater 2022'!CI77</f>
        <v>0.14799623666712475</v>
      </c>
    </row>
    <row r="653" spans="1:15" x14ac:dyDescent="0.25">
      <c r="A653" s="20">
        <f>+'Resultater 2022'!CG45</f>
        <v>10</v>
      </c>
      <c r="B653" s="21" t="str">
        <f>+'Resultater 2022'!CH45</f>
        <v>Brøndby</v>
      </c>
      <c r="C653" s="22">
        <f>+'Resultater 2022'!CI45</f>
        <v>0.58770343580470163</v>
      </c>
      <c r="E653" s="6"/>
      <c r="F653" s="6"/>
      <c r="G653" s="8"/>
      <c r="I653" s="20">
        <f>+'Resultater 2022'!CG78</f>
        <v>10</v>
      </c>
      <c r="J653" s="21" t="str">
        <f>+'Resultater 2022'!CH78</f>
        <v>Hillerød</v>
      </c>
      <c r="K653" s="22">
        <f>+'Resultater 2022'!CI78</f>
        <v>0.15520238390861685</v>
      </c>
    </row>
    <row r="654" spans="1:15" x14ac:dyDescent="0.25">
      <c r="A654">
        <f>+'Resultater 2022'!CG46</f>
        <v>11</v>
      </c>
      <c r="B654" s="6" t="str">
        <f>+'Resultater 2022'!CH46</f>
        <v>Rudersdal</v>
      </c>
      <c r="C654" s="14">
        <f>+'Resultater 2022'!CI46</f>
        <v>0.61700331233357153</v>
      </c>
      <c r="E654" s="6"/>
      <c r="F654" s="6"/>
      <c r="G654" s="8"/>
      <c r="I654">
        <f>+'Resultater 2022'!CG79</f>
        <v>11</v>
      </c>
      <c r="J654" s="6" t="str">
        <f>+'Resultater 2022'!CH79</f>
        <v>Gentofte</v>
      </c>
      <c r="K654" s="14">
        <f>+'Resultater 2022'!CI79</f>
        <v>0.16999786613557152</v>
      </c>
    </row>
    <row r="655" spans="1:15" x14ac:dyDescent="0.25">
      <c r="A655">
        <f>+'Resultater 2022'!CG47</f>
        <v>12</v>
      </c>
      <c r="B655" s="6" t="str">
        <f>+'Resultater 2022'!CH47</f>
        <v>Gentofte</v>
      </c>
      <c r="C655" s="14">
        <f>+'Resultater 2022'!CI47</f>
        <v>0.66979633449510401</v>
      </c>
      <c r="E655" s="6"/>
      <c r="F655" s="6"/>
      <c r="G655" s="8"/>
      <c r="I655">
        <f>+'Resultater 2022'!CG80</f>
        <v>12</v>
      </c>
      <c r="J655" s="6" t="str">
        <f>+'Resultater 2022'!CH80</f>
        <v>Halsnæs</v>
      </c>
      <c r="K655" s="14">
        <f>+'Resultater 2022'!CI80</f>
        <v>0.17257248044178555</v>
      </c>
    </row>
    <row r="656" spans="1:15" x14ac:dyDescent="0.25">
      <c r="A656">
        <f>+'Resultater 2022'!CG48</f>
        <v>13</v>
      </c>
      <c r="B656" s="6" t="str">
        <f>+'Resultater 2022'!CH48</f>
        <v>Furesø</v>
      </c>
      <c r="C656" s="14">
        <f>+'Resultater 2022'!CI48</f>
        <v>0.70690112220553147</v>
      </c>
      <c r="E656" s="6"/>
      <c r="F656" s="6"/>
      <c r="G656" s="8"/>
      <c r="I656">
        <f>+'Resultater 2022'!CG81</f>
        <v>13</v>
      </c>
      <c r="J656" s="6" t="str">
        <f>+'Resultater 2022'!CH81</f>
        <v>Egedal</v>
      </c>
      <c r="K656" s="14">
        <f>+'Resultater 2022'!CI81</f>
        <v>0.1926114257097731</v>
      </c>
    </row>
    <row r="657" spans="1:15" x14ac:dyDescent="0.25">
      <c r="A657">
        <f>+'Resultater 2022'!CG49</f>
        <v>14</v>
      </c>
      <c r="B657" s="6" t="str">
        <f>+'Resultater 2022'!CH49</f>
        <v>Høje-Taastrup</v>
      </c>
      <c r="C657" s="14">
        <f>+'Resultater 2022'!CI49</f>
        <v>0.71277954322710935</v>
      </c>
      <c r="E657" s="6"/>
      <c r="F657" s="6"/>
      <c r="G657" s="8"/>
      <c r="I657">
        <f>+'Resultater 2022'!CG82</f>
        <v>14</v>
      </c>
      <c r="J657" s="6" t="str">
        <f>+'Resultater 2022'!CH82</f>
        <v>Rudersdal</v>
      </c>
      <c r="K657" s="14">
        <f>+'Resultater 2022'!CI82</f>
        <v>0.19484315126323309</v>
      </c>
    </row>
    <row r="658" spans="1:15" x14ac:dyDescent="0.25">
      <c r="A658">
        <f>+'Resultater 2022'!CG50</f>
        <v>15</v>
      </c>
      <c r="B658" s="6" t="str">
        <f>+'Resultater 2022'!CH50</f>
        <v>Hvidovre</v>
      </c>
      <c r="C658" s="14">
        <f>+'Resultater 2022'!CI50</f>
        <v>0.88322373546919308</v>
      </c>
      <c r="E658" s="6"/>
      <c r="F658" s="6"/>
      <c r="G658" s="8"/>
      <c r="I658">
        <f>+'Resultater 2022'!CG83</f>
        <v>15</v>
      </c>
      <c r="J658" s="6" t="str">
        <f>+'Resultater 2022'!CH83</f>
        <v>Rødovre</v>
      </c>
      <c r="K658" s="14">
        <f>+'Resultater 2022'!CI83</f>
        <v>0.19498498615606599</v>
      </c>
    </row>
    <row r="659" spans="1:15" x14ac:dyDescent="0.25">
      <c r="A659">
        <f>+'Resultater 2022'!CG51</f>
        <v>16</v>
      </c>
      <c r="B659" s="6" t="str">
        <f>+'Resultater 2022'!CH51</f>
        <v>Hillerød</v>
      </c>
      <c r="C659" s="14">
        <f>+'Resultater 2022'!CI51</f>
        <v>0.93121430345170098</v>
      </c>
      <c r="E659" s="6"/>
      <c r="F659" s="6"/>
      <c r="G659" s="8"/>
      <c r="I659">
        <f>+'Resultater 2022'!CG84</f>
        <v>16</v>
      </c>
      <c r="J659" s="6" t="str">
        <f>+'Resultater 2022'!CH84</f>
        <v>Ballerup</v>
      </c>
      <c r="K659" s="14">
        <f>+'Resultater 2022'!CI84</f>
        <v>0.20540207456095305</v>
      </c>
    </row>
    <row r="660" spans="1:15" x14ac:dyDescent="0.25">
      <c r="A660">
        <f>+'Resultater 2022'!CG52</f>
        <v>17</v>
      </c>
      <c r="B660" s="6" t="str">
        <f>+'Resultater 2022'!CH52</f>
        <v>Helsingør</v>
      </c>
      <c r="C660" s="14">
        <f>+'Resultater 2022'!CI52</f>
        <v>0.99262620533182078</v>
      </c>
      <c r="E660" s="6"/>
      <c r="F660" s="6"/>
      <c r="G660" s="8"/>
      <c r="I660">
        <f>+'Resultater 2022'!CG85</f>
        <v>17</v>
      </c>
      <c r="J660" s="6" t="str">
        <f>+'Resultater 2022'!CH85</f>
        <v>Høje-Taastrup</v>
      </c>
      <c r="K660" s="14">
        <f>+'Resultater 2022'!CI85</f>
        <v>0.20789403344124024</v>
      </c>
    </row>
    <row r="661" spans="1:15" x14ac:dyDescent="0.25">
      <c r="A661">
        <f>+'Resultater 2022'!CG53</f>
        <v>18</v>
      </c>
      <c r="B661" s="6" t="str">
        <f>+'Resultater 2022'!CH53</f>
        <v>Egedal</v>
      </c>
      <c r="C661" s="14">
        <f>+'Resultater 2022'!CI53</f>
        <v>1.0786239839747294</v>
      </c>
      <c r="E661" s="6"/>
      <c r="F661" s="6"/>
      <c r="G661" s="8"/>
      <c r="I661">
        <f>+'Resultater 2022'!CG86</f>
        <v>18</v>
      </c>
      <c r="J661" s="6" t="str">
        <f>+'Resultater 2022'!CH86</f>
        <v>Furesø</v>
      </c>
      <c r="K661" s="14">
        <f>+'Resultater 2022'!CI86</f>
        <v>0.2209066006892286</v>
      </c>
    </row>
    <row r="662" spans="1:15" x14ac:dyDescent="0.25">
      <c r="A662">
        <f>+'Resultater 2022'!CG54</f>
        <v>19</v>
      </c>
      <c r="B662" s="6" t="str">
        <f>+'Resultater 2022'!CH54</f>
        <v>Hørsholm</v>
      </c>
      <c r="C662" s="14">
        <f>+'Resultater 2022'!CI54</f>
        <v>1.1097019657577678</v>
      </c>
      <c r="E662" s="6"/>
      <c r="F662" s="6"/>
      <c r="G662" s="8"/>
      <c r="I662">
        <f>+'Resultater 2022'!CG87</f>
        <v>19</v>
      </c>
      <c r="J662" s="6" t="str">
        <f>+'Resultater 2022'!CH87</f>
        <v>Frederikssund</v>
      </c>
      <c r="K662" s="14">
        <f>+'Resultater 2022'!CI87</f>
        <v>0.23077810685026348</v>
      </c>
    </row>
    <row r="663" spans="1:15" x14ac:dyDescent="0.25">
      <c r="A663" s="24">
        <f>+'Resultater 2022'!CG55</f>
        <v>20</v>
      </c>
      <c r="B663" s="25" t="str">
        <f>+'Resultater 2022'!CH55</f>
        <v>Ishøj</v>
      </c>
      <c r="C663" s="29">
        <f>+'Resultater 2022'!CI55</f>
        <v>1.1683045838773967</v>
      </c>
      <c r="E663" s="6"/>
      <c r="F663" s="6"/>
      <c r="G663" s="8"/>
      <c r="I663" s="24">
        <v>20</v>
      </c>
      <c r="J663" s="25" t="str">
        <f>+'Resultater 2022'!CH88</f>
        <v>Bornholm</v>
      </c>
      <c r="K663" s="29">
        <f>+'Resultater 2022'!CI88</f>
        <v>0.23785738071452356</v>
      </c>
    </row>
    <row r="664" spans="1:15" x14ac:dyDescent="0.25">
      <c r="A664" s="24">
        <f>+'Resultater 2022'!CG56</f>
        <v>21</v>
      </c>
      <c r="B664" s="25" t="str">
        <f>+'Resultater 2022'!CH56</f>
        <v>Glostrup</v>
      </c>
      <c r="C664" s="29">
        <f>+'Resultater 2022'!CI56</f>
        <v>1.2309375641113314</v>
      </c>
      <c r="E664" s="6"/>
      <c r="F664" s="6"/>
      <c r="G664" s="8"/>
      <c r="I664" s="24">
        <v>21</v>
      </c>
      <c r="J664" s="25" t="str">
        <f>+'Resultater 2022'!CH89</f>
        <v>Hvidovre</v>
      </c>
      <c r="K664" s="29">
        <f>+'Resultater 2022'!CI89</f>
        <v>0.25462025119207154</v>
      </c>
    </row>
    <row r="665" spans="1:15" x14ac:dyDescent="0.25">
      <c r="A665" s="24">
        <f>+'Resultater 2022'!CG57</f>
        <v>22</v>
      </c>
      <c r="B665" s="25" t="str">
        <f>+'Resultater 2022'!CH57</f>
        <v>Fredensborg</v>
      </c>
      <c r="C665" s="29">
        <f>+'Resultater 2022'!CI57</f>
        <v>1.2724879333040808</v>
      </c>
      <c r="E665" s="6"/>
      <c r="F665" s="6"/>
      <c r="G665" s="8"/>
      <c r="I665" s="24">
        <v>22</v>
      </c>
      <c r="J665" s="25" t="str">
        <f>+'Resultater 2022'!CH90</f>
        <v>Herlev</v>
      </c>
      <c r="K665" s="29">
        <f>+'Resultater 2022'!CI90</f>
        <v>0.2598624257745899</v>
      </c>
    </row>
    <row r="666" spans="1:15" x14ac:dyDescent="0.25">
      <c r="A666" s="24">
        <f>+'Resultater 2022'!CG58</f>
        <v>23</v>
      </c>
      <c r="B666" s="25" t="str">
        <f>+'Resultater 2022'!CH58</f>
        <v>Gribskov</v>
      </c>
      <c r="C666" s="29">
        <f>+'Resultater 2022'!CI58</f>
        <v>1.3755158184319121</v>
      </c>
      <c r="E666" s="6"/>
      <c r="F666" s="6"/>
      <c r="G666" s="8"/>
      <c r="I666" s="24">
        <v>23</v>
      </c>
      <c r="J666" s="25" t="str">
        <f>+'Resultater 2022'!CH91</f>
        <v>Helsingør</v>
      </c>
      <c r="K666" s="29">
        <f>+'Resultater 2022'!CI91</f>
        <v>0.39705048213272831</v>
      </c>
    </row>
    <row r="667" spans="1:15" x14ac:dyDescent="0.25">
      <c r="A667" s="24">
        <f>+'Resultater 2022'!CG59</f>
        <v>24</v>
      </c>
      <c r="B667" s="25" t="str">
        <f>+'Resultater 2022'!CH59</f>
        <v>Halsnæs</v>
      </c>
      <c r="C667" s="29">
        <f>+'Resultater 2022'!CI59</f>
        <v>1.4381040036815462</v>
      </c>
      <c r="E667" s="6"/>
      <c r="F667" s="6"/>
      <c r="G667" s="8"/>
      <c r="I667" s="24">
        <v>24</v>
      </c>
      <c r="J667" s="25" t="str">
        <f>+'Resultater 2022'!CH92</f>
        <v>Ishøj</v>
      </c>
      <c r="K667" s="29">
        <f>+'Resultater 2022'!CI92</f>
        <v>0.54979039241289263</v>
      </c>
    </row>
    <row r="668" spans="1:15" x14ac:dyDescent="0.25">
      <c r="A668" s="24">
        <f>+'Resultater 2022'!CG60</f>
        <v>25</v>
      </c>
      <c r="B668" s="25" t="str">
        <f>+'Resultater 2022'!CH60</f>
        <v>Frederikssund</v>
      </c>
      <c r="C668" s="29">
        <f>+'Resultater 2022'!CI60</f>
        <v>1.4615946767183354</v>
      </c>
      <c r="E668" s="6"/>
      <c r="F668" s="6"/>
      <c r="G668" s="8"/>
      <c r="I668" s="24">
        <v>25</v>
      </c>
      <c r="J668" s="25" t="str">
        <f>IFERROR(+'Resultater 2022'!CH93,"")</f>
        <v/>
      </c>
      <c r="K668" s="25" t="str">
        <f>IFERROR(+'Resultater 2022'!CI93,"")</f>
        <v/>
      </c>
    </row>
    <row r="669" spans="1:15" x14ac:dyDescent="0.25">
      <c r="A669" s="24">
        <f>+'Resultater 2022'!CG61</f>
        <v>26</v>
      </c>
      <c r="B669" s="25" t="str">
        <f>+'Resultater 2022'!CH61</f>
        <v>Herlev</v>
      </c>
      <c r="C669" s="29">
        <f>+'Resultater 2022'!CI61</f>
        <v>1.6214945029102239</v>
      </c>
      <c r="E669" s="6"/>
      <c r="F669" s="6"/>
      <c r="G669" s="8"/>
      <c r="I669" s="24">
        <v>26</v>
      </c>
      <c r="J669" s="25" t="str">
        <f>IFERROR(+'Resultater 2022'!CH94,"")</f>
        <v/>
      </c>
      <c r="K669" s="25" t="str">
        <f>IFERROR(+'Resultater 2022'!CI94,"")</f>
        <v/>
      </c>
      <c r="M669" s="6"/>
      <c r="N669" s="6"/>
      <c r="O669" s="6"/>
    </row>
    <row r="670" spans="1:15" x14ac:dyDescent="0.25">
      <c r="A670" s="24">
        <v>27</v>
      </c>
      <c r="B670" s="25" t="str">
        <f>+'Resultater 2022'!CH62</f>
        <v>Ballerup</v>
      </c>
      <c r="C670" s="29">
        <f>+'Resultater 2022'!CI62</f>
        <v>1.711683954674609</v>
      </c>
      <c r="I670" s="24">
        <v>27</v>
      </c>
      <c r="J670" s="25" t="str">
        <f>IFERROR(+'Resultater 2022'!CH95,"")</f>
        <v/>
      </c>
      <c r="K670" s="25" t="str">
        <f>IFERROR(+'Resultater 2022'!CI95,"")</f>
        <v/>
      </c>
      <c r="M670" s="6"/>
      <c r="N670" s="6"/>
      <c r="O670" s="6"/>
    </row>
    <row r="671" spans="1:15" x14ac:dyDescent="0.25">
      <c r="A671" s="24">
        <v>28</v>
      </c>
      <c r="B671" s="25" t="str">
        <f>IFERROR(+'Resultater 2022'!CH63,"")</f>
        <v/>
      </c>
      <c r="C671" s="25" t="str">
        <f>IFERROR(+'Resultater 2022'!CI63,"")</f>
        <v/>
      </c>
      <c r="I671" s="24">
        <v>28</v>
      </c>
      <c r="J671" s="25" t="str">
        <f>IFERROR(+'Resultater 2022'!CH96,"")</f>
        <v/>
      </c>
      <c r="K671" s="25" t="str">
        <f>IFERROR(+'Resultater 2022'!CI96,"")</f>
        <v/>
      </c>
    </row>
    <row r="672" spans="1:15" x14ac:dyDescent="0.25">
      <c r="A672" s="24">
        <v>29</v>
      </c>
      <c r="B672" s="25" t="str">
        <f>IFERROR(+'Resultater 2022'!CH64,"")</f>
        <v/>
      </c>
      <c r="C672" s="25" t="str">
        <f>IFERROR(+'Resultater 2022'!CI64,"")</f>
        <v/>
      </c>
      <c r="I672" s="24">
        <v>29</v>
      </c>
      <c r="J672" s="25" t="str">
        <f>IFERROR(+'Resultater 2022'!CH97,"")</f>
        <v/>
      </c>
      <c r="K672" s="25" t="str">
        <f>IFERROR(+'Resultater 2022'!CI97,"")</f>
        <v/>
      </c>
    </row>
    <row r="673" spans="1:15" x14ac:dyDescent="0.25">
      <c r="A673" s="6"/>
      <c r="B673" t="str">
        <f>+'Resultater 2022'!CH65</f>
        <v>Gennemsnit</v>
      </c>
      <c r="C673" s="15">
        <f>+'Resultater 2022'!CI65</f>
        <v>0.85797219129829927</v>
      </c>
      <c r="E673" s="6"/>
      <c r="F673" s="6"/>
      <c r="G673" s="19"/>
      <c r="I673" s="6"/>
      <c r="J673" t="str">
        <f>+'Resultater 2022'!CH98</f>
        <v>Gennemsnit</v>
      </c>
      <c r="K673" s="15">
        <f>+'Resultater 2022'!CI98</f>
        <v>0.18404913731411141</v>
      </c>
    </row>
    <row r="674" spans="1:15" x14ac:dyDescent="0.25">
      <c r="A674" s="12" t="str">
        <f>+'Resultater 2022'!CK34</f>
        <v>Antal personer på (§ 108) funktion 05.38.50.001,002,003,005</v>
      </c>
      <c r="B674" s="6"/>
      <c r="C674" s="6"/>
      <c r="I674" s="12"/>
      <c r="J674" s="6"/>
      <c r="K674" s="6"/>
    </row>
    <row r="675" spans="1:15" x14ac:dyDescent="0.25">
      <c r="A675" s="10" t="str">
        <f>+A643</f>
        <v>25 pct. refusion, modtagere pr. 1000 18-64 årige</v>
      </c>
      <c r="B675" s="5"/>
      <c r="C675" s="9"/>
      <c r="E675" s="16"/>
      <c r="F675" s="16"/>
      <c r="G675" s="16"/>
      <c r="I675" s="10" t="str">
        <f>+I643</f>
        <v>50 pct. refusion, modtagere pr. 1000 18-64 årige</v>
      </c>
      <c r="J675" s="5"/>
      <c r="K675" s="9"/>
      <c r="L675" s="32"/>
      <c r="M675" s="32"/>
      <c r="N675" s="32"/>
      <c r="O675" s="32"/>
    </row>
    <row r="676" spans="1:15" x14ac:dyDescent="0.25">
      <c r="A676" s="20">
        <f>+'Resultater 2022'!CK36</f>
        <v>1</v>
      </c>
      <c r="B676" s="21" t="str">
        <f>+'Resultater 2022'!CL36</f>
        <v>Allerød</v>
      </c>
      <c r="C676" s="22">
        <f>+'Resultater 2022'!CM36</f>
        <v>7.0442378134685832E-2</v>
      </c>
      <c r="D676" s="30"/>
      <c r="E676" s="30"/>
      <c r="F676" s="30"/>
      <c r="G676" s="31"/>
      <c r="H676" s="32"/>
      <c r="I676" s="20">
        <f>+'Resultater 2022'!CK69</f>
        <v>1</v>
      </c>
      <c r="J676" s="21" t="str">
        <f>+'Resultater 2022'!CL69</f>
        <v>Lyngby-Taarbæk</v>
      </c>
      <c r="K676" s="22">
        <f>+'Resultater 2022'!CM69</f>
        <v>2.8631144959486932E-2</v>
      </c>
      <c r="L676" s="32"/>
      <c r="M676" s="32"/>
      <c r="N676" s="32"/>
      <c r="O676" s="32"/>
    </row>
    <row r="677" spans="1:15" x14ac:dyDescent="0.25">
      <c r="A677" s="20">
        <f>+'Resultater 2022'!CK37</f>
        <v>2</v>
      </c>
      <c r="B677" s="21" t="str">
        <f>+'Resultater 2022'!CL37</f>
        <v>Bornholm</v>
      </c>
      <c r="C677" s="22">
        <f>+'Resultater 2022'!CM37</f>
        <v>0.14271442842871415</v>
      </c>
      <c r="D677" s="30"/>
      <c r="E677" s="30"/>
      <c r="F677" s="30"/>
      <c r="G677" s="31"/>
      <c r="H677" s="32"/>
      <c r="I677" s="20">
        <f>+'Resultater 2022'!CK70</f>
        <v>2</v>
      </c>
      <c r="J677" s="21" t="str">
        <f>+'Resultater 2022'!CL70</f>
        <v>Bornholm</v>
      </c>
      <c r="K677" s="22">
        <f>+'Resultater 2022'!CM70</f>
        <v>4.7571476142904717E-2</v>
      </c>
      <c r="L677" s="32"/>
      <c r="M677" s="32"/>
      <c r="N677" s="32"/>
      <c r="O677" s="32"/>
    </row>
    <row r="678" spans="1:15" x14ac:dyDescent="0.25">
      <c r="A678" s="20">
        <f>+'Resultater 2022'!CK38</f>
        <v>3</v>
      </c>
      <c r="B678" s="21" t="str">
        <f>+'Resultater 2022'!CL38</f>
        <v>Vallensbæk</v>
      </c>
      <c r="C678" s="22">
        <f>+'Resultater 2022'!CM38</f>
        <v>0.20805159679600541</v>
      </c>
      <c r="D678" s="32"/>
      <c r="E678" s="30"/>
      <c r="F678" s="30"/>
      <c r="G678" s="31"/>
      <c r="H678" s="32"/>
      <c r="I678" s="20">
        <f>+'Resultater 2022'!CK71</f>
        <v>3</v>
      </c>
      <c r="J678" s="21" t="str">
        <f>+'Resultater 2022'!CL71</f>
        <v>Allerød</v>
      </c>
      <c r="K678" s="22">
        <f>+'Resultater 2022'!CM71</f>
        <v>7.0442378134685832E-2</v>
      </c>
      <c r="L678" s="32"/>
      <c r="M678" s="32"/>
      <c r="N678" s="32"/>
      <c r="O678" s="32"/>
    </row>
    <row r="679" spans="1:15" x14ac:dyDescent="0.25">
      <c r="A679" s="20">
        <f>+'Resultater 2022'!CK39</f>
        <v>4</v>
      </c>
      <c r="B679" s="21" t="str">
        <f>+'Resultater 2022'!CL39</f>
        <v>Hørsholm</v>
      </c>
      <c r="C679" s="22">
        <f>+'Resultater 2022'!CM39</f>
        <v>0.31705770450221943</v>
      </c>
      <c r="D679" s="32"/>
      <c r="E679" s="30"/>
      <c r="F679" s="30"/>
      <c r="G679" s="31"/>
      <c r="H679" s="32"/>
      <c r="I679" s="20">
        <f>+'Resultater 2022'!CK72</f>
        <v>4</v>
      </c>
      <c r="J679" s="21" t="str">
        <f>+'Resultater 2022'!CL72</f>
        <v>Rødovre</v>
      </c>
      <c r="K679" s="22">
        <f>+'Resultater 2022'!CM72</f>
        <v>7.79939944624264E-2</v>
      </c>
      <c r="L679" s="32"/>
      <c r="M679" s="32"/>
      <c r="N679" s="32"/>
      <c r="O679" s="32"/>
    </row>
    <row r="680" spans="1:15" x14ac:dyDescent="0.25">
      <c r="A680" s="20">
        <f>+'Resultater 2022'!CK40</f>
        <v>5</v>
      </c>
      <c r="B680" s="21" t="str">
        <f>+'Resultater 2022'!CL40</f>
        <v>Lyngby-Taarbæk</v>
      </c>
      <c r="C680" s="22">
        <f>+'Resultater 2022'!CM40</f>
        <v>0.48672946431127778</v>
      </c>
      <c r="D680" s="32"/>
      <c r="E680" s="30"/>
      <c r="F680" s="30"/>
      <c r="G680" s="31"/>
      <c r="H680" s="32"/>
      <c r="I680" s="20">
        <f>+'Resultater 2022'!CK73</f>
        <v>5</v>
      </c>
      <c r="J680" s="21" t="str">
        <f>+'Resultater 2022'!CL73</f>
        <v>Gladsaxe</v>
      </c>
      <c r="K680" s="22">
        <f>+'Resultater 2022'!CM73</f>
        <v>9.4390825211789417E-2</v>
      </c>
      <c r="L680" s="32"/>
      <c r="M680" s="32"/>
      <c r="N680" s="32"/>
      <c r="O680" s="32"/>
    </row>
    <row r="681" spans="1:15" x14ac:dyDescent="0.25">
      <c r="A681" s="20">
        <f>+'Resultater 2022'!CK41</f>
        <v>6</v>
      </c>
      <c r="B681" s="21" t="str">
        <f>+'Resultater 2022'!CL41</f>
        <v>Frederikssund</v>
      </c>
      <c r="C681" s="22">
        <f>+'Resultater 2022'!CM41</f>
        <v>0.53848224931728139</v>
      </c>
      <c r="D681" s="32"/>
      <c r="E681" s="30"/>
      <c r="F681" s="30"/>
      <c r="G681" s="31"/>
      <c r="H681" s="32"/>
      <c r="I681" s="20">
        <f>+'Resultater 2022'!CK74</f>
        <v>6</v>
      </c>
      <c r="J681" s="21" t="str">
        <f>+'Resultater 2022'!CL74</f>
        <v>Frederikssund</v>
      </c>
      <c r="K681" s="22">
        <f>+'Resultater 2022'!CM74</f>
        <v>0.11538905342513174</v>
      </c>
      <c r="L681" s="32"/>
      <c r="M681" s="32"/>
      <c r="N681" s="32"/>
      <c r="O681" s="32"/>
    </row>
    <row r="682" spans="1:15" x14ac:dyDescent="0.25">
      <c r="A682" s="20">
        <f>+'Resultater 2022'!CK42</f>
        <v>7</v>
      </c>
      <c r="B682" s="21" t="str">
        <f>+'Resultater 2022'!CL42</f>
        <v>Gribskov</v>
      </c>
      <c r="C682" s="22">
        <f>+'Resultater 2022'!CM42</f>
        <v>0.57682921418112443</v>
      </c>
      <c r="D682" s="32"/>
      <c r="E682" s="30"/>
      <c r="F682" s="30"/>
      <c r="G682" s="31"/>
      <c r="H682" s="32"/>
      <c r="I682" s="20">
        <f>+'Resultater 2022'!CK75</f>
        <v>7</v>
      </c>
      <c r="J682" s="21" t="str">
        <f>+'Resultater 2022'!CL75</f>
        <v>Høje-Taastrup</v>
      </c>
      <c r="K682" s="22">
        <f>+'Resultater 2022'!CM75</f>
        <v>0.14849573817231446</v>
      </c>
      <c r="L682" s="32"/>
      <c r="M682" s="32"/>
      <c r="N682" s="32"/>
      <c r="O682" s="32"/>
    </row>
    <row r="683" spans="1:15" x14ac:dyDescent="0.25">
      <c r="A683" s="20">
        <f>+'Resultater 2022'!CK43</f>
        <v>8</v>
      </c>
      <c r="B683" s="21" t="str">
        <f>+'Resultater 2022'!CL43</f>
        <v>Egedal</v>
      </c>
      <c r="C683" s="22">
        <f>+'Resultater 2022'!CM43</f>
        <v>0.57783427712931934</v>
      </c>
      <c r="D683" s="32"/>
      <c r="E683" s="30"/>
      <c r="F683" s="30"/>
      <c r="G683" s="31"/>
      <c r="H683" s="32"/>
      <c r="I683" s="20">
        <f>+'Resultater 2022'!CK76</f>
        <v>8</v>
      </c>
      <c r="J683" s="21" t="str">
        <f>+'Resultater 2022'!CL76</f>
        <v>Gribskov</v>
      </c>
      <c r="K683" s="22">
        <f>+'Resultater 2022'!CM76</f>
        <v>0.22185739006966321</v>
      </c>
      <c r="L683" s="32"/>
      <c r="M683" s="32"/>
      <c r="N683" s="32"/>
      <c r="O683" s="32"/>
    </row>
    <row r="684" spans="1:15" x14ac:dyDescent="0.25">
      <c r="A684" s="20">
        <f>+'Resultater 2022'!CK44</f>
        <v>9</v>
      </c>
      <c r="B684" s="21" t="str">
        <f>+'Resultater 2022'!CL44</f>
        <v>København</v>
      </c>
      <c r="C684" s="22">
        <f>+'Resultater 2022'!CM44</f>
        <v>0.63638381766863639</v>
      </c>
      <c r="D684" s="32"/>
      <c r="E684" s="30"/>
      <c r="F684" s="30"/>
      <c r="G684" s="31"/>
      <c r="H684" s="32"/>
      <c r="I684" s="20">
        <f>+'Resultater 2022'!CK77</f>
        <v>9</v>
      </c>
      <c r="J684" s="21" t="str">
        <f>+'Resultater 2022'!CL77</f>
        <v>Gentofte</v>
      </c>
      <c r="K684" s="22">
        <f>+'Resultater 2022'!CM77</f>
        <v>0.22713801360931313</v>
      </c>
    </row>
    <row r="685" spans="1:15" x14ac:dyDescent="0.25">
      <c r="A685" s="20">
        <f>+'Resultater 2022'!CK45</f>
        <v>10</v>
      </c>
      <c r="B685" s="21" t="str">
        <f>+'Resultater 2022'!CL45</f>
        <v>Glostrup</v>
      </c>
      <c r="C685" s="22">
        <f>+'Resultater 2022'!CM45</f>
        <v>0.68385420228407301</v>
      </c>
      <c r="E685" s="6"/>
      <c r="F685" s="6"/>
      <c r="G685" s="8"/>
      <c r="I685" s="20">
        <f>+'Resultater 2022'!CK78</f>
        <v>10</v>
      </c>
      <c r="J685" s="21" t="str">
        <f>+'Resultater 2022'!CL78</f>
        <v>Egedal</v>
      </c>
      <c r="K685" s="22">
        <f>+'Resultater 2022'!CM78</f>
        <v>0.23113371085172774</v>
      </c>
    </row>
    <row r="686" spans="1:15" x14ac:dyDescent="0.25">
      <c r="A686">
        <f>+'Resultater 2022'!CK46</f>
        <v>11</v>
      </c>
      <c r="B686" s="6" t="str">
        <f>+'Resultater 2022'!CL46</f>
        <v>Frederiksberg</v>
      </c>
      <c r="C686" s="14">
        <f>+'Resultater 2022'!CM46</f>
        <v>0.88660213365890528</v>
      </c>
      <c r="E686" s="6"/>
      <c r="F686" s="6"/>
      <c r="G686" s="8"/>
      <c r="I686">
        <f>+'Resultater 2022'!CK79</f>
        <v>11</v>
      </c>
      <c r="J686" s="6" t="str">
        <f>+'Resultater 2022'!CL79</f>
        <v>Hørsholm</v>
      </c>
      <c r="K686" s="14">
        <f>+'Resultater 2022'!CM79</f>
        <v>0.23779327837666456</v>
      </c>
    </row>
    <row r="687" spans="1:15" x14ac:dyDescent="0.25">
      <c r="A687">
        <f>+'Resultater 2022'!CK47</f>
        <v>12</v>
      </c>
      <c r="B687" s="6" t="str">
        <f>+'Resultater 2022'!CL47</f>
        <v>Fredensborg</v>
      </c>
      <c r="C687" s="14">
        <f>+'Resultater 2022'!CM47</f>
        <v>0.92145677928916192</v>
      </c>
      <c r="E687" s="6"/>
      <c r="F687" s="6"/>
      <c r="G687" s="8"/>
      <c r="I687">
        <f>+'Resultater 2022'!CK80</f>
        <v>12</v>
      </c>
      <c r="J687" s="6" t="str">
        <f>+'Resultater 2022'!CL80</f>
        <v>Hillerød</v>
      </c>
      <c r="K687" s="14">
        <f>+'Resultater 2022'!CM80</f>
        <v>0.2793642910355103</v>
      </c>
    </row>
    <row r="688" spans="1:15" x14ac:dyDescent="0.25">
      <c r="A688">
        <f>+'Resultater 2022'!CK48</f>
        <v>13</v>
      </c>
      <c r="B688" s="6" t="str">
        <f>+'Resultater 2022'!CL48</f>
        <v>Hillerød</v>
      </c>
      <c r="C688" s="14">
        <f>+'Resultater 2022'!CM48</f>
        <v>0.93121430345170098</v>
      </c>
      <c r="E688" s="6"/>
      <c r="F688" s="6"/>
      <c r="G688" s="8"/>
      <c r="I688">
        <f>+'Resultater 2022'!CK81</f>
        <v>13</v>
      </c>
      <c r="J688" s="6" t="str">
        <f>+'Resultater 2022'!CL81</f>
        <v>Fredensborg</v>
      </c>
      <c r="K688" s="14">
        <f>+'Resultater 2022'!CM81</f>
        <v>0.30715225976305399</v>
      </c>
    </row>
    <row r="689" spans="1:15" x14ac:dyDescent="0.25">
      <c r="A689">
        <f>+'Resultater 2022'!CK49</f>
        <v>14</v>
      </c>
      <c r="B689" s="6" t="str">
        <f>+'Resultater 2022'!CL49</f>
        <v>Rudersdal</v>
      </c>
      <c r="C689" s="14">
        <f>+'Resultater 2022'!CM49</f>
        <v>0.94174189777229333</v>
      </c>
      <c r="E689" s="6"/>
      <c r="F689" s="6"/>
      <c r="G689" s="8"/>
      <c r="I689">
        <f>+'Resultater 2022'!CK82</f>
        <v>14</v>
      </c>
      <c r="J689" s="6" t="str">
        <f>+'Resultater 2022'!CL82</f>
        <v>Furesø</v>
      </c>
      <c r="K689" s="14">
        <f>+'Resultater 2022'!CM82</f>
        <v>0.30926924096492003</v>
      </c>
    </row>
    <row r="690" spans="1:15" x14ac:dyDescent="0.25">
      <c r="A690">
        <f>+'Resultater 2022'!CK50</f>
        <v>15</v>
      </c>
      <c r="B690" s="6" t="str">
        <f>+'Resultater 2022'!CL50</f>
        <v>Rødovre</v>
      </c>
      <c r="C690" s="14">
        <f>+'Resultater 2022'!CM50</f>
        <v>1.013921928011543</v>
      </c>
      <c r="E690" s="6"/>
      <c r="F690" s="6"/>
      <c r="G690" s="8"/>
      <c r="I690">
        <f>+'Resultater 2022'!CK83</f>
        <v>15</v>
      </c>
      <c r="J690" s="6" t="str">
        <f>+'Resultater 2022'!CL83</f>
        <v>København</v>
      </c>
      <c r="K690" s="14">
        <f>+'Resultater 2022'!CM83</f>
        <v>0.31290632895334947</v>
      </c>
    </row>
    <row r="691" spans="1:15" x14ac:dyDescent="0.25">
      <c r="A691">
        <f>+'Resultater 2022'!CK51</f>
        <v>16</v>
      </c>
      <c r="B691" s="6" t="str">
        <f>+'Resultater 2022'!CL51</f>
        <v>Gentofte</v>
      </c>
      <c r="C691" s="14">
        <f>+'Resultater 2022'!CM51</f>
        <v>1.0629015814306375</v>
      </c>
      <c r="E691" s="6"/>
      <c r="F691" s="6"/>
      <c r="G691" s="8"/>
      <c r="I691">
        <f>+'Resultater 2022'!CK84</f>
        <v>16</v>
      </c>
      <c r="J691" s="6" t="str">
        <f>+'Resultater 2022'!CL84</f>
        <v>Rudersdal</v>
      </c>
      <c r="K691" s="14">
        <f>+'Resultater 2022'!CM84</f>
        <v>0.32473858543872181</v>
      </c>
    </row>
    <row r="692" spans="1:15" x14ac:dyDescent="0.25">
      <c r="A692">
        <f>+'Resultater 2022'!CK52</f>
        <v>17</v>
      </c>
      <c r="B692" s="6" t="str">
        <f>+'Resultater 2022'!CL52</f>
        <v>Gladsaxe</v>
      </c>
      <c r="C692" s="14">
        <f>+'Resultater 2022'!CM52</f>
        <v>1.1798853151473676</v>
      </c>
      <c r="E692" s="6"/>
      <c r="F692" s="6"/>
      <c r="G692" s="8"/>
      <c r="I692">
        <f>+'Resultater 2022'!CK85</f>
        <v>17</v>
      </c>
      <c r="J692" s="6" t="str">
        <f>+'Resultater 2022'!CL85</f>
        <v>Brøndby</v>
      </c>
      <c r="K692" s="14">
        <f>+'Resultater 2022'!CM85</f>
        <v>0.36166365280289331</v>
      </c>
    </row>
    <row r="693" spans="1:15" x14ac:dyDescent="0.25">
      <c r="A693">
        <f>+'Resultater 2022'!CK53</f>
        <v>18</v>
      </c>
      <c r="B693" s="6" t="str">
        <f>+'Resultater 2022'!CL53</f>
        <v>Furesø</v>
      </c>
      <c r="C693" s="14">
        <f>+'Resultater 2022'!CM53</f>
        <v>1.1928956437218343</v>
      </c>
      <c r="E693" s="6"/>
      <c r="F693" s="6"/>
      <c r="G693" s="8"/>
      <c r="I693">
        <f>+'Resultater 2022'!CK86</f>
        <v>18</v>
      </c>
      <c r="J693" s="6" t="str">
        <f>+'Resultater 2022'!CL86</f>
        <v>Frederiksberg</v>
      </c>
      <c r="K693" s="14">
        <f>+'Resultater 2022'!CM86</f>
        <v>0.36336153018807593</v>
      </c>
    </row>
    <row r="694" spans="1:15" x14ac:dyDescent="0.25">
      <c r="A694">
        <f>+'Resultater 2022'!CK54</f>
        <v>19</v>
      </c>
      <c r="B694" s="6" t="str">
        <f>+'Resultater 2022'!CL54</f>
        <v>Tårnby</v>
      </c>
      <c r="C694" s="14">
        <f>+'Resultater 2022'!CM54</f>
        <v>1.2248956054881686</v>
      </c>
      <c r="E694" s="6"/>
      <c r="F694" s="6"/>
      <c r="G694" s="8"/>
      <c r="I694">
        <f>+'Resultater 2022'!CK87</f>
        <v>19</v>
      </c>
      <c r="J694" s="6" t="str">
        <f>+'Resultater 2022'!CL87</f>
        <v>Hvidovre</v>
      </c>
      <c r="K694" s="14">
        <f>+'Resultater 2022'!CM87</f>
        <v>0.39112413126811479</v>
      </c>
    </row>
    <row r="695" spans="1:15" x14ac:dyDescent="0.25">
      <c r="A695" s="24">
        <f>+'Resultater 2022'!CK55</f>
        <v>20</v>
      </c>
      <c r="B695" s="25" t="str">
        <f>+'Resultater 2022'!CL55</f>
        <v>Hvidovre</v>
      </c>
      <c r="C695" s="29">
        <f>+'Resultater 2022'!CM55</f>
        <v>1.2288465733786269</v>
      </c>
      <c r="E695" s="6"/>
      <c r="F695" s="6"/>
      <c r="G695" s="8"/>
      <c r="I695" s="24">
        <f>+'Resultater 2022'!CK88</f>
        <v>20</v>
      </c>
      <c r="J695" s="25" t="str">
        <f>+'Resultater 2022'!CL88</f>
        <v>Helsingør</v>
      </c>
      <c r="K695" s="29">
        <f>+'Resultater 2022'!CM88</f>
        <v>0.39705048213272831</v>
      </c>
    </row>
    <row r="696" spans="1:15" x14ac:dyDescent="0.25">
      <c r="A696" s="24">
        <f>+'Resultater 2022'!CK56</f>
        <v>21</v>
      </c>
      <c r="B696" s="25" t="str">
        <f>+'Resultater 2022'!CL56</f>
        <v>Helsingør</v>
      </c>
      <c r="C696" s="29">
        <f>+'Resultater 2022'!CM56</f>
        <v>1.3329551900170165</v>
      </c>
      <c r="E696" s="6"/>
      <c r="F696" s="6"/>
      <c r="G696" s="8"/>
      <c r="I696" s="24">
        <f>+'Resultater 2022'!CK89</f>
        <v>21</v>
      </c>
      <c r="J696" s="25" t="str">
        <f>+'Resultater 2022'!CL89</f>
        <v>Herlev</v>
      </c>
      <c r="K696" s="29">
        <f>+'Resultater 2022'!CM89</f>
        <v>0.40684343582809102</v>
      </c>
    </row>
    <row r="697" spans="1:15" x14ac:dyDescent="0.25">
      <c r="A697" s="24">
        <f>+'Resultater 2022'!CK57</f>
        <v>22</v>
      </c>
      <c r="B697" s="25" t="str">
        <f>+'Resultater 2022'!CL57</f>
        <v>Høje-Taastrup</v>
      </c>
      <c r="C697" s="29">
        <f>+'Resultater 2022'!CM57</f>
        <v>1.3958599388197559</v>
      </c>
      <c r="E697" s="6"/>
      <c r="F697" s="6"/>
      <c r="G697" s="8"/>
      <c r="I697" s="24">
        <f>+'Resultater 2022'!CK90</f>
        <v>22</v>
      </c>
      <c r="J697" s="25" t="str">
        <f>+'Resultater 2022'!CL90</f>
        <v>Tårnby</v>
      </c>
      <c r="K697" s="29">
        <f>+'Resultater 2022'!CM90</f>
        <v>0.43746271624577449</v>
      </c>
    </row>
    <row r="698" spans="1:15" x14ac:dyDescent="0.25">
      <c r="A698" s="24">
        <f>+'Resultater 2022'!CK58</f>
        <v>23</v>
      </c>
      <c r="B698" s="25" t="str">
        <f>+'Resultater 2022'!CL58</f>
        <v>Herlev</v>
      </c>
      <c r="C698" s="29">
        <f>+'Resultater 2022'!CM58</f>
        <v>1.4945029102239991</v>
      </c>
      <c r="E698" s="6"/>
      <c r="F698" s="6"/>
      <c r="G698" s="8"/>
      <c r="I698" s="24">
        <f>+'Resultater 2022'!CK91</f>
        <v>23</v>
      </c>
      <c r="J698" s="25" t="str">
        <f>+'Resultater 2022'!CL91</f>
        <v>Ishøj</v>
      </c>
      <c r="K698" s="29">
        <f>+'Resultater 2022'!CM91</f>
        <v>0.54979039241289263</v>
      </c>
    </row>
    <row r="699" spans="1:15" x14ac:dyDescent="0.25">
      <c r="A699" s="24">
        <f>+'Resultater 2022'!CK59</f>
        <v>24</v>
      </c>
      <c r="B699" s="25" t="str">
        <f>+'Resultater 2022'!CL59</f>
        <v>Halsnæs</v>
      </c>
      <c r="C699" s="29">
        <f>+'Resultater 2022'!CM59</f>
        <v>1.495628163828808</v>
      </c>
      <c r="E699" s="6"/>
      <c r="F699" s="6"/>
      <c r="G699" s="8"/>
      <c r="I699" s="24">
        <f>+'Resultater 2022'!CK92</f>
        <v>24</v>
      </c>
      <c r="J699" s="25" t="str">
        <f>+'Resultater 2022'!CL92</f>
        <v>Ballerup</v>
      </c>
      <c r="K699" s="29">
        <f>+'Resultater 2022'!CM92</f>
        <v>0.61620622368285916</v>
      </c>
    </row>
    <row r="700" spans="1:15" x14ac:dyDescent="0.25">
      <c r="A700" s="24">
        <f>+'Resultater 2022'!CK60</f>
        <v>25</v>
      </c>
      <c r="B700" s="25" t="str">
        <f>+'Resultater 2022'!CL60</f>
        <v>Ballerup</v>
      </c>
      <c r="C700" s="29">
        <f>+'Resultater 2022'!CM60</f>
        <v>1.6774502755811167</v>
      </c>
      <c r="E700" s="6"/>
      <c r="F700" s="6"/>
      <c r="G700" s="8"/>
      <c r="I700" s="24">
        <f>+'Resultater 2022'!CK93</f>
        <v>25</v>
      </c>
      <c r="J700" s="25" t="str">
        <f>+'Resultater 2022'!CL93</f>
        <v>Halsnæs</v>
      </c>
      <c r="K700" s="29">
        <f>+'Resultater 2022'!CM93</f>
        <v>0.6327657616198803</v>
      </c>
    </row>
    <row r="701" spans="1:15" x14ac:dyDescent="0.25">
      <c r="A701" s="24">
        <f>+'Resultater 2022'!CK61</f>
        <v>26</v>
      </c>
      <c r="B701" s="25" t="str">
        <f>+'Resultater 2022'!CL61</f>
        <v>Brøndby</v>
      </c>
      <c r="C701" s="29">
        <f>+'Resultater 2022'!CM61</f>
        <v>1.7631103074141048</v>
      </c>
      <c r="E701" s="6"/>
      <c r="F701" s="6"/>
      <c r="G701" s="8"/>
      <c r="I701" s="24">
        <f>+'Resultater 2022'!CK94</f>
        <v>26</v>
      </c>
      <c r="J701" s="25" t="str">
        <f>IFERROR(+'Resultater 2022'!CL94,"")</f>
        <v/>
      </c>
      <c r="K701" s="25" t="str">
        <f>IFERROR(+'Resultater 2022'!CM94,"")</f>
        <v/>
      </c>
      <c r="M701" s="6"/>
      <c r="N701" s="6"/>
      <c r="O701" s="6"/>
    </row>
    <row r="702" spans="1:15" x14ac:dyDescent="0.25">
      <c r="A702" s="24">
        <v>27</v>
      </c>
      <c r="B702" s="25" t="str">
        <f>+'Resultater 2022'!CL62</f>
        <v>Ishøj</v>
      </c>
      <c r="C702" s="29">
        <f>+'Resultater 2022'!CM62</f>
        <v>1.924266373445124</v>
      </c>
      <c r="I702" s="24">
        <v>27</v>
      </c>
      <c r="J702" s="25" t="str">
        <f>IFERROR(+'Resultater 2022'!CL95,"")</f>
        <v/>
      </c>
      <c r="K702" s="25" t="str">
        <f>IFERROR(+'Resultater 2022'!CM95,"")</f>
        <v/>
      </c>
      <c r="M702" s="6"/>
      <c r="N702" s="6"/>
      <c r="O702" s="6"/>
    </row>
    <row r="703" spans="1:15" x14ac:dyDescent="0.25">
      <c r="A703" s="24">
        <v>28</v>
      </c>
      <c r="B703" s="25" t="str">
        <f>IFERROR(+'Resultater 2022'!CL63,"")</f>
        <v/>
      </c>
      <c r="C703" s="25" t="str">
        <f>IFERROR(+'Resultater 2022'!CM63,"")</f>
        <v/>
      </c>
      <c r="I703" s="24">
        <v>28</v>
      </c>
      <c r="J703" s="25" t="str">
        <f>IFERROR(+'Resultater 2022'!CL96,"")</f>
        <v/>
      </c>
      <c r="K703" s="25" t="str">
        <f>IFERROR(+'Resultater 2022'!CM96,"")</f>
        <v/>
      </c>
    </row>
    <row r="704" spans="1:15" x14ac:dyDescent="0.25">
      <c r="A704" s="24">
        <v>29</v>
      </c>
      <c r="B704" s="25" t="str">
        <f>IFERROR(+'Resultater 2022'!CL64,"")</f>
        <v/>
      </c>
      <c r="C704" s="25" t="str">
        <f>IFERROR(+'Resultater 2022'!CM64,"")</f>
        <v/>
      </c>
      <c r="I704" s="24">
        <v>29</v>
      </c>
      <c r="J704" s="25" t="str">
        <f>IFERROR(+'Resultater 2022'!CL97,"")</f>
        <v/>
      </c>
      <c r="K704" s="25" t="str">
        <f>IFERROR(+'Resultater 2022'!CM97,"")</f>
        <v/>
      </c>
    </row>
    <row r="705" spans="1:15" x14ac:dyDescent="0.25">
      <c r="A705" s="6"/>
      <c r="B705" t="str">
        <f>+'Resultater 2022'!CL65</f>
        <v>Gennemsnit</v>
      </c>
      <c r="C705" s="15">
        <f>+'Resultater 2022'!CM65</f>
        <v>0.95950052790494456</v>
      </c>
      <c r="E705" s="6"/>
      <c r="F705" s="6"/>
      <c r="G705" s="19"/>
      <c r="I705" s="6"/>
      <c r="J705" t="str">
        <f>+'Resultater 2022'!CL98</f>
        <v>Gennemsnit</v>
      </c>
      <c r="K705" s="15">
        <f>+'Resultater 2022'!CM98</f>
        <v>0.28762144143011892</v>
      </c>
    </row>
    <row r="706" spans="1:15" x14ac:dyDescent="0.25">
      <c r="A706" s="12" t="str">
        <f>+'Resultater 2022'!CO34</f>
        <v>I alt</v>
      </c>
      <c r="B706" s="6"/>
      <c r="C706" s="6"/>
      <c r="I706" s="12"/>
      <c r="J706" s="6"/>
      <c r="K706" s="6"/>
    </row>
    <row r="707" spans="1:15" x14ac:dyDescent="0.25">
      <c r="A707" s="10" t="str">
        <f>+A675</f>
        <v>25 pct. refusion, modtagere pr. 1000 18-64 årige</v>
      </c>
      <c r="B707" s="5"/>
      <c r="C707" s="9"/>
      <c r="E707" s="16"/>
      <c r="F707" s="16"/>
      <c r="G707" s="16"/>
      <c r="I707" s="10" t="str">
        <f>+I675</f>
        <v>50 pct. refusion, modtagere pr. 1000 18-64 årige</v>
      </c>
      <c r="J707" s="5"/>
      <c r="K707" s="9"/>
      <c r="L707" s="32"/>
      <c r="M707" s="32"/>
      <c r="N707" s="32"/>
      <c r="O707" s="32"/>
    </row>
    <row r="708" spans="1:15" x14ac:dyDescent="0.25">
      <c r="A708" s="20">
        <f>+'Resultater 2022'!CO36</f>
        <v>1</v>
      </c>
      <c r="B708" s="21" t="str">
        <f>+'Resultater 2022'!CP36</f>
        <v>Allerød</v>
      </c>
      <c r="C708" s="22">
        <f>+'Resultater 2022'!CQ36</f>
        <v>0.35221189067342912</v>
      </c>
      <c r="D708" s="30"/>
      <c r="E708" s="30"/>
      <c r="F708" s="30"/>
      <c r="G708" s="31"/>
      <c r="H708" s="32"/>
      <c r="I708" s="20">
        <f>+'Resultater 2022'!CO69</f>
        <v>1</v>
      </c>
      <c r="J708" s="21" t="str">
        <f>+'Resultater 2022'!CP69</f>
        <v>Vallensbæk</v>
      </c>
      <c r="K708" s="22">
        <f>+'Resultater 2022'!CQ69</f>
        <v>0.1040257983980027</v>
      </c>
      <c r="L708" s="32"/>
      <c r="M708" s="32"/>
      <c r="N708" s="32"/>
      <c r="O708" s="32"/>
    </row>
    <row r="709" spans="1:15" x14ac:dyDescent="0.25">
      <c r="A709" s="20">
        <f>+'Resultater 2022'!CO37</f>
        <v>2</v>
      </c>
      <c r="B709" s="21" t="str">
        <f>+'Resultater 2022'!CP37</f>
        <v>Vallensbæk</v>
      </c>
      <c r="C709" s="22">
        <f>+'Resultater 2022'!CQ37</f>
        <v>1.040257983980027</v>
      </c>
      <c r="D709" s="30"/>
      <c r="E709" s="30"/>
      <c r="F709" s="30"/>
      <c r="G709" s="31"/>
      <c r="H709" s="32"/>
      <c r="I709" s="20">
        <f>+'Resultater 2022'!CO70</f>
        <v>2</v>
      </c>
      <c r="J709" s="21" t="str">
        <f>+'Resultater 2022'!CP70</f>
        <v>Glostrup</v>
      </c>
      <c r="K709" s="22">
        <f>+'Resultater 2022'!CQ70</f>
        <v>0.13677084045681462</v>
      </c>
      <c r="L709" s="32"/>
      <c r="M709" s="32"/>
      <c r="N709" s="32"/>
      <c r="O709" s="32"/>
    </row>
    <row r="710" spans="1:15" x14ac:dyDescent="0.25">
      <c r="A710" s="20">
        <f>+'Resultater 2022'!CO38</f>
        <v>3</v>
      </c>
      <c r="B710" s="21" t="str">
        <f>+'Resultater 2022'!CP38</f>
        <v>København</v>
      </c>
      <c r="C710" s="22">
        <f>+'Resultater 2022'!CQ38</f>
        <v>1.4884192944807975</v>
      </c>
      <c r="D710" s="32"/>
      <c r="E710" s="30"/>
      <c r="F710" s="30"/>
      <c r="G710" s="31"/>
      <c r="H710" s="32"/>
      <c r="I710" s="20">
        <f>+'Resultater 2022'!CO71</f>
        <v>3</v>
      </c>
      <c r="J710" s="21" t="str">
        <f>+'Resultater 2022'!CP71</f>
        <v>Lyngby-Taarbæk</v>
      </c>
      <c r="K710" s="22">
        <f>+'Resultater 2022'!CQ71</f>
        <v>0.20041801471640852</v>
      </c>
      <c r="L710" s="32"/>
      <c r="M710" s="32"/>
      <c r="N710" s="32"/>
      <c r="O710" s="32"/>
    </row>
    <row r="711" spans="1:15" x14ac:dyDescent="0.25">
      <c r="A711" s="20">
        <f>+'Resultater 2022'!CO39</f>
        <v>4</v>
      </c>
      <c r="B711" s="21" t="str">
        <f>+'Resultater 2022'!CP39</f>
        <v>Lyngby-Taarbæk</v>
      </c>
      <c r="C711" s="22">
        <f>+'Resultater 2022'!CQ39</f>
        <v>2.0041801471640852</v>
      </c>
      <c r="D711" s="32"/>
      <c r="E711" s="30"/>
      <c r="F711" s="30"/>
      <c r="G711" s="31"/>
      <c r="H711" s="32"/>
      <c r="I711" s="20">
        <f>+'Resultater 2022'!CO72</f>
        <v>4</v>
      </c>
      <c r="J711" s="21" t="str">
        <f>+'Resultater 2022'!CP72</f>
        <v>Rødovre</v>
      </c>
      <c r="K711" s="22">
        <f>+'Resultater 2022'!CQ72</f>
        <v>0.3119759778497056</v>
      </c>
      <c r="L711" s="32"/>
      <c r="M711" s="32"/>
      <c r="N711" s="32"/>
      <c r="O711" s="32"/>
    </row>
    <row r="712" spans="1:15" x14ac:dyDescent="0.25">
      <c r="A712" s="20">
        <f>+'Resultater 2022'!CO40</f>
        <v>5</v>
      </c>
      <c r="B712" s="21" t="str">
        <f>+'Resultater 2022'!CP40</f>
        <v>Rødovre</v>
      </c>
      <c r="C712" s="22">
        <f>+'Resultater 2022'!CQ40</f>
        <v>2.1448348477167256</v>
      </c>
      <c r="D712" s="32"/>
      <c r="E712" s="30"/>
      <c r="F712" s="30"/>
      <c r="G712" s="31"/>
      <c r="H712" s="32"/>
      <c r="I712" s="20">
        <f>+'Resultater 2022'!CO73</f>
        <v>5</v>
      </c>
      <c r="J712" s="21" t="str">
        <f>+'Resultater 2022'!CP73</f>
        <v>Hørsholm</v>
      </c>
      <c r="K712" s="22">
        <f>+'Resultater 2022'!CQ73</f>
        <v>0.31705770450221943</v>
      </c>
      <c r="L712" s="32"/>
      <c r="M712" s="32"/>
      <c r="N712" s="32"/>
      <c r="O712" s="32"/>
    </row>
    <row r="713" spans="1:15" x14ac:dyDescent="0.25">
      <c r="A713" s="20">
        <f>+'Resultater 2022'!CO41</f>
        <v>6</v>
      </c>
      <c r="B713" s="21" t="str">
        <f>+'Resultater 2022'!CP41</f>
        <v>Frederiksberg</v>
      </c>
      <c r="C713" s="22">
        <f>+'Resultater 2022'!CQ41</f>
        <v>2.29644487078864</v>
      </c>
      <c r="D713" s="32"/>
      <c r="E713" s="30"/>
      <c r="F713" s="30"/>
      <c r="G713" s="31"/>
      <c r="H713" s="32"/>
      <c r="I713" s="20">
        <f>+'Resultater 2022'!CO74</f>
        <v>6</v>
      </c>
      <c r="J713" s="21" t="str">
        <f>+'Resultater 2022'!CP74</f>
        <v>Allerød</v>
      </c>
      <c r="K713" s="22">
        <f>+'Resultater 2022'!CQ74</f>
        <v>0.35221189067342912</v>
      </c>
      <c r="L713" s="32"/>
      <c r="M713" s="32"/>
      <c r="N713" s="32"/>
      <c r="O713" s="32"/>
    </row>
    <row r="714" spans="1:15" x14ac:dyDescent="0.25">
      <c r="A714" s="20">
        <f>+'Resultater 2022'!CO42</f>
        <v>7</v>
      </c>
      <c r="B714" s="21" t="str">
        <f>+'Resultater 2022'!CP42</f>
        <v>Tårnby</v>
      </c>
      <c r="C714" s="22">
        <f>+'Resultater 2022'!CQ42</f>
        <v>2.2986677271823424</v>
      </c>
      <c r="D714" s="32"/>
      <c r="E714" s="30"/>
      <c r="F714" s="30"/>
      <c r="G714" s="31"/>
      <c r="H714" s="32"/>
      <c r="I714" s="20">
        <f>+'Resultater 2022'!CO75</f>
        <v>7</v>
      </c>
      <c r="J714" s="21" t="str">
        <f>+'Resultater 2022'!CP75</f>
        <v>Gladsaxe</v>
      </c>
      <c r="K714" s="22">
        <f>+'Resultater 2022'!CQ75</f>
        <v>0.44835641975599971</v>
      </c>
      <c r="L714" s="32"/>
      <c r="M714" s="32"/>
      <c r="N714" s="32"/>
      <c r="O714" s="32"/>
    </row>
    <row r="715" spans="1:15" x14ac:dyDescent="0.25">
      <c r="A715" s="20">
        <f>+'Resultater 2022'!CO43</f>
        <v>8</v>
      </c>
      <c r="B715" s="21" t="str">
        <f>+'Resultater 2022'!CP43</f>
        <v>Hørsholm</v>
      </c>
      <c r="C715" s="22">
        <f>+'Resultater 2022'!CQ43</f>
        <v>2.3779327837666457</v>
      </c>
      <c r="D715" s="32"/>
      <c r="E715" s="30"/>
      <c r="F715" s="30"/>
      <c r="G715" s="31"/>
      <c r="H715" s="32"/>
      <c r="I715" s="20">
        <f>+'Resultater 2022'!CO76</f>
        <v>8</v>
      </c>
      <c r="J715" s="21" t="str">
        <f>+'Resultater 2022'!CP76</f>
        <v>Frederikssund</v>
      </c>
      <c r="K715" s="22">
        <f>+'Resultater 2022'!CQ76</f>
        <v>0.46155621370052696</v>
      </c>
      <c r="L715" s="32"/>
      <c r="M715" s="32"/>
      <c r="N715" s="32"/>
      <c r="O715" s="32"/>
    </row>
    <row r="716" spans="1:15" x14ac:dyDescent="0.25">
      <c r="A716" s="20">
        <f>+'Resultater 2022'!CO44</f>
        <v>9</v>
      </c>
      <c r="B716" s="21" t="str">
        <f>+'Resultater 2022'!CP44</f>
        <v>Glostrup</v>
      </c>
      <c r="C716" s="22">
        <f>+'Resultater 2022'!CQ44</f>
        <v>2.6670313889078847</v>
      </c>
      <c r="D716" s="32"/>
      <c r="E716" s="30"/>
      <c r="F716" s="30"/>
      <c r="G716" s="31"/>
      <c r="H716" s="32"/>
      <c r="I716" s="20">
        <f>+'Resultater 2022'!CO77</f>
        <v>9</v>
      </c>
      <c r="J716" s="21" t="str">
        <f>+'Resultater 2022'!CP77</f>
        <v>Høje-Taastrup</v>
      </c>
      <c r="K716" s="22">
        <f>+'Resultater 2022'!CQ77</f>
        <v>0.56428380505479492</v>
      </c>
    </row>
    <row r="717" spans="1:15" x14ac:dyDescent="0.25">
      <c r="A717" s="20">
        <f>+'Resultater 2022'!CO45</f>
        <v>10</v>
      </c>
      <c r="B717" s="21" t="str">
        <f>+'Resultater 2022'!CP45</f>
        <v>Egedal</v>
      </c>
      <c r="C717" s="22">
        <f>+'Resultater 2022'!CQ45</f>
        <v>2.8891713856465966</v>
      </c>
      <c r="E717" s="6"/>
      <c r="F717" s="6"/>
      <c r="G717" s="8"/>
      <c r="I717" s="20">
        <f>+'Resultater 2022'!CO78</f>
        <v>10</v>
      </c>
      <c r="J717" s="21" t="str">
        <f>+'Resultater 2022'!CP78</f>
        <v>Brøndby</v>
      </c>
      <c r="K717" s="22">
        <f>+'Resultater 2022'!CQ78</f>
        <v>0.58770343580470163</v>
      </c>
    </row>
    <row r="718" spans="1:15" x14ac:dyDescent="0.25">
      <c r="A718">
        <f>+'Resultater 2022'!CO46</f>
        <v>11</v>
      </c>
      <c r="B718" s="6" t="str">
        <f>+'Resultater 2022'!CP46</f>
        <v>Gladsaxe</v>
      </c>
      <c r="C718" s="14">
        <f>+'Resultater 2022'!CQ46</f>
        <v>2.9733109941713667</v>
      </c>
      <c r="E718" s="6"/>
      <c r="F718" s="6"/>
      <c r="G718" s="8"/>
      <c r="I718">
        <f>+'Resultater 2022'!CO79</f>
        <v>11</v>
      </c>
      <c r="J718" s="6" t="str">
        <f>+'Resultater 2022'!CP79</f>
        <v>København</v>
      </c>
      <c r="K718" s="14">
        <f>+'Resultater 2022'!CQ79</f>
        <v>0.67866845671638631</v>
      </c>
    </row>
    <row r="719" spans="1:15" x14ac:dyDescent="0.25">
      <c r="A719">
        <f>+'Resultater 2022'!CO47</f>
        <v>12</v>
      </c>
      <c r="B719" s="6" t="str">
        <f>+'Resultater 2022'!CP47</f>
        <v>Brøndby</v>
      </c>
      <c r="C719" s="14">
        <f>+'Resultater 2022'!CQ47</f>
        <v>3.1645569620253164</v>
      </c>
      <c r="E719" s="6"/>
      <c r="F719" s="6"/>
      <c r="G719" s="8"/>
      <c r="I719">
        <f>+'Resultater 2022'!CO80</f>
        <v>12</v>
      </c>
      <c r="J719" s="6" t="str">
        <f>+'Resultater 2022'!CP80</f>
        <v>Gribskov</v>
      </c>
      <c r="K719" s="14">
        <f>+'Resultater 2022'!CQ80</f>
        <v>0.70994364822292233</v>
      </c>
    </row>
    <row r="720" spans="1:15" x14ac:dyDescent="0.25">
      <c r="A720">
        <f>+'Resultater 2022'!CO48</f>
        <v>13</v>
      </c>
      <c r="B720" s="6" t="str">
        <f>+'Resultater 2022'!CP48</f>
        <v>Furesø</v>
      </c>
      <c r="C720" s="14">
        <f>+'Resultater 2022'!CQ48</f>
        <v>3.181055049924892</v>
      </c>
      <c r="E720" s="6"/>
      <c r="F720" s="6"/>
      <c r="G720" s="8"/>
      <c r="I720">
        <f>+'Resultater 2022'!CO81</f>
        <v>13</v>
      </c>
      <c r="J720" s="6" t="str">
        <f>+'Resultater 2022'!CP81</f>
        <v>Hillerød</v>
      </c>
      <c r="K720" s="14">
        <f>+'Resultater 2022'!CQ81</f>
        <v>0.77601191954308413</v>
      </c>
    </row>
    <row r="721" spans="1:15" x14ac:dyDescent="0.25">
      <c r="A721">
        <f>+'Resultater 2022'!CO49</f>
        <v>14</v>
      </c>
      <c r="B721" s="6" t="str">
        <f>+'Resultater 2022'!CP49</f>
        <v>Bornholm</v>
      </c>
      <c r="C721" s="14">
        <f>+'Resultater 2022'!CQ49</f>
        <v>3.187288901574616</v>
      </c>
      <c r="E721" s="6"/>
      <c r="F721" s="6"/>
      <c r="G721" s="8"/>
      <c r="I721">
        <f>+'Resultater 2022'!CO82</f>
        <v>14</v>
      </c>
      <c r="J721" s="6" t="str">
        <f>+'Resultater 2022'!CP82</f>
        <v>Fredensborg</v>
      </c>
      <c r="K721" s="14">
        <f>+'Resultater 2022'!CQ82</f>
        <v>0.78982009653356733</v>
      </c>
    </row>
    <row r="722" spans="1:15" x14ac:dyDescent="0.25">
      <c r="A722">
        <f>+'Resultater 2022'!CO50</f>
        <v>15</v>
      </c>
      <c r="B722" s="6" t="str">
        <f>+'Resultater 2022'!CP50</f>
        <v>Gentofte</v>
      </c>
      <c r="C722" s="14">
        <f>+'Resultater 2022'!CQ50</f>
        <v>3.2953979657159116</v>
      </c>
      <c r="E722" s="6"/>
      <c r="F722" s="6"/>
      <c r="G722" s="8"/>
      <c r="I722">
        <f>+'Resultater 2022'!CO83</f>
        <v>15</v>
      </c>
      <c r="J722" s="6" t="str">
        <f>+'Resultater 2022'!CP83</f>
        <v>Egedal</v>
      </c>
      <c r="K722" s="14">
        <f>+'Resultater 2022'!CQ83</f>
        <v>0.80896798798104708</v>
      </c>
    </row>
    <row r="723" spans="1:15" x14ac:dyDescent="0.25">
      <c r="A723">
        <f>+'Resultater 2022'!CO51</f>
        <v>16</v>
      </c>
      <c r="B723" s="6" t="str">
        <f>+'Resultater 2022'!CP51</f>
        <v>Høje-Taastrup</v>
      </c>
      <c r="C723" s="14">
        <f>+'Resultater 2022'!CQ51</f>
        <v>3.2966053874253807</v>
      </c>
      <c r="E723" s="6"/>
      <c r="F723" s="6"/>
      <c r="G723" s="8"/>
      <c r="I723">
        <f>+'Resultater 2022'!CO84</f>
        <v>16</v>
      </c>
      <c r="J723" s="6" t="str">
        <f>+'Resultater 2022'!CP84</f>
        <v>Gentofte</v>
      </c>
      <c r="K723" s="14">
        <f>+'Resultater 2022'!CQ84</f>
        <v>0.95502287976859424</v>
      </c>
    </row>
    <row r="724" spans="1:15" x14ac:dyDescent="0.25">
      <c r="A724">
        <f>+'Resultater 2022'!CO52</f>
        <v>17</v>
      </c>
      <c r="B724" s="6" t="str">
        <f>+'Resultater 2022'!CP52</f>
        <v>Hvidovre</v>
      </c>
      <c r="C724" s="14">
        <f>+'Resultater 2022'!CQ52</f>
        <v>3.5194938760245584</v>
      </c>
      <c r="E724" s="6"/>
      <c r="F724" s="6"/>
      <c r="G724" s="8"/>
      <c r="I724">
        <f>+'Resultater 2022'!CO85</f>
        <v>17</v>
      </c>
      <c r="J724" s="6" t="str">
        <f>+'Resultater 2022'!CP85</f>
        <v>Frederiksberg</v>
      </c>
      <c r="K724" s="14">
        <f>+'Resultater 2022'!CQ85</f>
        <v>0.95927443969652049</v>
      </c>
    </row>
    <row r="725" spans="1:15" x14ac:dyDescent="0.25">
      <c r="A725">
        <f>+'Resultater 2022'!CO53</f>
        <v>18</v>
      </c>
      <c r="B725" s="6" t="str">
        <f>+'Resultater 2022'!CP53</f>
        <v>Gribskov</v>
      </c>
      <c r="C725" s="14">
        <f>+'Resultater 2022'!CQ53</f>
        <v>3.5497182411146113</v>
      </c>
      <c r="E725" s="6"/>
      <c r="F725" s="6"/>
      <c r="G725" s="8"/>
      <c r="I725">
        <f>+'Resultater 2022'!CO86</f>
        <v>18</v>
      </c>
      <c r="J725" s="6" t="str">
        <f>+'Resultater 2022'!CP86</f>
        <v>Tårnby</v>
      </c>
      <c r="K725" s="14">
        <f>+'Resultater 2022'!CQ86</f>
        <v>0.98627957844501879</v>
      </c>
    </row>
    <row r="726" spans="1:15" x14ac:dyDescent="0.25">
      <c r="A726">
        <f>+'Resultater 2022'!CO54</f>
        <v>19</v>
      </c>
      <c r="B726" s="6" t="str">
        <f>+'Resultater 2022'!CP54</f>
        <v>Frederikssund</v>
      </c>
      <c r="C726" s="14">
        <f>+'Resultater 2022'!CQ54</f>
        <v>3.615523673987461</v>
      </c>
      <c r="E726" s="6"/>
      <c r="F726" s="6"/>
      <c r="G726" s="8"/>
      <c r="I726">
        <f>+'Resultater 2022'!CO87</f>
        <v>19</v>
      </c>
      <c r="J726" s="6" t="str">
        <f>+'Resultater 2022'!CP87</f>
        <v>Herlev</v>
      </c>
      <c r="K726" s="14">
        <f>+'Resultater 2022'!CQ87</f>
        <v>1.0341583867364337</v>
      </c>
    </row>
    <row r="727" spans="1:15" x14ac:dyDescent="0.25">
      <c r="A727" s="24">
        <f>+'Resultater 2022'!CO55</f>
        <v>20</v>
      </c>
      <c r="B727" s="25" t="str">
        <f>+'Resultater 2022'!CP55</f>
        <v>Hillerød</v>
      </c>
      <c r="C727" s="29">
        <f>+'Resultater 2022'!CQ55</f>
        <v>3.6627762602433571</v>
      </c>
      <c r="E727" s="6"/>
      <c r="F727" s="6"/>
      <c r="G727" s="8"/>
      <c r="I727" s="24">
        <f>+'Resultater 2022'!CO88</f>
        <v>20</v>
      </c>
      <c r="J727" s="25" t="str">
        <f>+'Resultater 2022'!CP88</f>
        <v>Furesø</v>
      </c>
      <c r="K727" s="29">
        <f>+'Resultater 2022'!CQ88</f>
        <v>1.1045330034461429</v>
      </c>
    </row>
    <row r="728" spans="1:15" x14ac:dyDescent="0.25">
      <c r="A728" s="24">
        <f>+'Resultater 2022'!CO56</f>
        <v>21</v>
      </c>
      <c r="B728" s="25" t="str">
        <f>+'Resultater 2022'!CP56</f>
        <v>Fredensborg</v>
      </c>
      <c r="C728" s="29">
        <f>+'Resultater 2022'!CQ56</f>
        <v>3.8174637999122423</v>
      </c>
      <c r="E728" s="6"/>
      <c r="F728" s="6"/>
      <c r="G728" s="8"/>
      <c r="I728" s="24">
        <f>+'Resultater 2022'!CO89</f>
        <v>21</v>
      </c>
      <c r="J728" s="25" t="str">
        <f>+'Resultater 2022'!CP89</f>
        <v>Bornholm</v>
      </c>
      <c r="K728" s="29">
        <f>+'Resultater 2022'!CQ89</f>
        <v>1.1892869035726179</v>
      </c>
    </row>
    <row r="729" spans="1:15" x14ac:dyDescent="0.25">
      <c r="A729" s="24">
        <f>+'Resultater 2022'!CO57</f>
        <v>22</v>
      </c>
      <c r="B729" s="25" t="str">
        <f>+'Resultater 2022'!CP57</f>
        <v>Rudersdal</v>
      </c>
      <c r="C729" s="29">
        <f>+'Resultater 2022'!CQ57</f>
        <v>3.8968630252646621</v>
      </c>
      <c r="E729" s="6"/>
      <c r="F729" s="6"/>
      <c r="G729" s="8"/>
      <c r="I729" s="24">
        <f>+'Resultater 2022'!CO90</f>
        <v>22</v>
      </c>
      <c r="J729" s="25" t="str">
        <f>+'Resultater 2022'!CP90</f>
        <v>Hvidovre</v>
      </c>
      <c r="K729" s="29">
        <f>+'Resultater 2022'!CQ90</f>
        <v>1.25128556736373</v>
      </c>
    </row>
    <row r="730" spans="1:15" x14ac:dyDescent="0.25">
      <c r="A730" s="24">
        <f>+'Resultater 2022'!CO58</f>
        <v>23</v>
      </c>
      <c r="B730" s="25" t="str">
        <f>+'Resultater 2022'!CP58</f>
        <v>Helsingør</v>
      </c>
      <c r="C730" s="29">
        <f>+'Resultater 2022'!CQ58</f>
        <v>4.3391945547362454</v>
      </c>
      <c r="E730" s="6"/>
      <c r="F730" s="6"/>
      <c r="G730" s="8"/>
      <c r="I730" s="24">
        <f>+'Resultater 2022'!CO91</f>
        <v>23</v>
      </c>
      <c r="J730" s="25" t="str">
        <f>+'Resultater 2022'!CP91</f>
        <v>Helsingør</v>
      </c>
      <c r="K730" s="29">
        <f>+'Resultater 2022'!CQ91</f>
        <v>1.3045944412932502</v>
      </c>
    </row>
    <row r="731" spans="1:15" x14ac:dyDescent="0.25">
      <c r="A731" s="24">
        <f>+'Resultater 2022'!CO59</f>
        <v>24</v>
      </c>
      <c r="B731" s="25" t="str">
        <f>+'Resultater 2022'!CP59</f>
        <v>Herlev</v>
      </c>
      <c r="C731" s="29">
        <f>+'Resultater 2022'!CQ59</f>
        <v>4.9926509494973246</v>
      </c>
      <c r="E731" s="6"/>
      <c r="F731" s="6"/>
      <c r="G731" s="8"/>
      <c r="I731" s="24">
        <f>+'Resultater 2022'!CO92</f>
        <v>24</v>
      </c>
      <c r="J731" s="25" t="str">
        <f>+'Resultater 2022'!CP92</f>
        <v>Rudersdal</v>
      </c>
      <c r="K731" s="29">
        <f>+'Resultater 2022'!CQ92</f>
        <v>1.3963759173865038</v>
      </c>
    </row>
    <row r="732" spans="1:15" x14ac:dyDescent="0.25">
      <c r="A732" s="24">
        <f>+'Resultater 2022'!CO60</f>
        <v>25</v>
      </c>
      <c r="B732" s="25" t="str">
        <f>+'Resultater 2022'!CP60</f>
        <v>Ishøj</v>
      </c>
      <c r="C732" s="29">
        <f>+'Resultater 2022'!CQ60</f>
        <v>5.016837330767645</v>
      </c>
      <c r="E732" s="6"/>
      <c r="F732" s="6"/>
      <c r="G732" s="8"/>
      <c r="I732" s="24">
        <f>+'Resultater 2022'!CO93</f>
        <v>25</v>
      </c>
      <c r="J732" s="25" t="str">
        <f>+'Resultater 2022'!CP93</f>
        <v>Ballerup</v>
      </c>
      <c r="K732" s="29">
        <f>+'Resultater 2022'!CQ93</f>
        <v>1.6432165964876244</v>
      </c>
    </row>
    <row r="733" spans="1:15" x14ac:dyDescent="0.25">
      <c r="A733" s="24">
        <f>+'Resultater 2022'!CO61</f>
        <v>26</v>
      </c>
      <c r="B733" s="25" t="str">
        <f>+'Resultater 2022'!CP61</f>
        <v>Halsnæs</v>
      </c>
      <c r="C733" s="29">
        <f>+'Resultater 2022'!CQ61</f>
        <v>5.1196502531063048</v>
      </c>
      <c r="E733" s="6"/>
      <c r="F733" s="6"/>
      <c r="G733" s="8"/>
      <c r="I733" s="24">
        <f>+'Resultater 2022'!CO94</f>
        <v>26</v>
      </c>
      <c r="J733" s="25" t="str">
        <f>+'Resultater 2022'!CP94</f>
        <v>Halsnæs</v>
      </c>
      <c r="K733" s="29">
        <f>+'Resultater 2022'!CQ94</f>
        <v>1.6682006442705937</v>
      </c>
      <c r="M733" s="6"/>
      <c r="N733" s="6"/>
      <c r="O733" s="6"/>
    </row>
    <row r="734" spans="1:15" x14ac:dyDescent="0.25">
      <c r="A734" s="24">
        <v>27</v>
      </c>
      <c r="B734" s="25" t="str">
        <f>+'Resultater 2022'!CP62</f>
        <v>Ballerup</v>
      </c>
      <c r="C734" s="29">
        <f>+'Resultater 2022'!CQ62</f>
        <v>6.9836705350724042</v>
      </c>
      <c r="I734" s="24">
        <v>27</v>
      </c>
      <c r="J734" s="25" t="str">
        <f>+'Resultater 2022'!CP95</f>
        <v>Ishøj</v>
      </c>
      <c r="K734" s="29">
        <f>+'Resultater 2022'!CQ95</f>
        <v>1.7180949762902893</v>
      </c>
      <c r="M734" s="6"/>
      <c r="N734" s="6"/>
      <c r="O734" s="6"/>
    </row>
    <row r="735" spans="1:15" x14ac:dyDescent="0.25">
      <c r="A735" s="24">
        <v>28</v>
      </c>
      <c r="B735" s="25" t="str">
        <f>IFERROR(+'Resultater 2022'!CP63,"")</f>
        <v/>
      </c>
      <c r="C735" s="25" t="str">
        <f>IFERROR(+'Resultater 2022'!CQ63,"")</f>
        <v/>
      </c>
      <c r="I735" s="24">
        <v>28</v>
      </c>
      <c r="J735" s="25" t="str">
        <f>IFERROR(+'Resultater 2022'!CP96,"")</f>
        <v/>
      </c>
      <c r="K735" s="25" t="str">
        <f>IFERROR(+'Resultater 2022'!CQ96,"")</f>
        <v/>
      </c>
    </row>
    <row r="736" spans="1:15" x14ac:dyDescent="0.25">
      <c r="A736" s="24">
        <v>29</v>
      </c>
      <c r="B736" s="25" t="str">
        <f>IFERROR(+'Resultater 2022'!CP64,"")</f>
        <v/>
      </c>
      <c r="C736" s="25" t="str">
        <f>IFERROR(+'Resultater 2022'!CQ64,"")</f>
        <v/>
      </c>
      <c r="I736" s="24">
        <v>29</v>
      </c>
      <c r="J736" s="25" t="str">
        <f>IFERROR(+'Resultater 2022'!CP97,"")</f>
        <v/>
      </c>
      <c r="K736" s="25" t="str">
        <f>IFERROR(+'Resultater 2022'!CQ97,"")</f>
        <v/>
      </c>
    </row>
    <row r="737" spans="1:11" x14ac:dyDescent="0.25">
      <c r="A737" s="6"/>
      <c r="B737" t="str">
        <f>+'Resultater 2022'!CP65</f>
        <v>Gennemsnit</v>
      </c>
      <c r="C737" s="15">
        <f>+'Resultater 2022'!CQ65</f>
        <v>3.2285633363285728</v>
      </c>
      <c r="E737" s="6"/>
      <c r="F737" s="6"/>
      <c r="G737" s="19"/>
      <c r="I737" s="6"/>
      <c r="J737" t="str">
        <f>+'Resultater 2022'!CP98</f>
        <v>Gennemsnit</v>
      </c>
      <c r="K737" s="15">
        <f>+'Resultater 2022'!CQ98</f>
        <v>0.83178131646914555</v>
      </c>
    </row>
  </sheetData>
  <mergeCells count="8">
    <mergeCell ref="A419:C419"/>
    <mergeCell ref="E419:G419"/>
    <mergeCell ref="I419:K419"/>
    <mergeCell ref="M419:O419"/>
    <mergeCell ref="A130:O130"/>
    <mergeCell ref="I163:K163"/>
    <mergeCell ref="I195:K195"/>
    <mergeCell ref="I131:K13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21" manualBreakCount="21">
    <brk id="65" max="16383" man="1"/>
    <brk id="97" max="16383" man="1"/>
    <brk id="129" max="16383" man="1"/>
    <brk id="161" max="16383" man="1"/>
    <brk id="193" max="16383" man="1"/>
    <brk id="225" max="16383" man="1"/>
    <brk id="256" max="16383" man="1"/>
    <brk id="287" max="16383" man="1"/>
    <brk id="318" max="16383" man="1"/>
    <brk id="349" max="16383" man="1"/>
    <brk id="380" max="16383" man="1"/>
    <brk id="411" max="16383" man="1"/>
    <brk id="442" max="16383" man="1"/>
    <brk id="473" max="16383" man="1"/>
    <brk id="505" max="16383" man="1"/>
    <brk id="537" max="16383" man="1"/>
    <brk id="569" max="16383" man="1"/>
    <brk id="601" max="16383" man="1"/>
    <brk id="632" max="16383" man="1"/>
    <brk id="664" max="16383" man="1"/>
    <brk id="6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V299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29" sqref="G29"/>
    </sheetView>
  </sheetViews>
  <sheetFormatPr defaultRowHeight="15" x14ac:dyDescent="0.25"/>
  <cols>
    <col min="1" max="1" width="4" customWidth="1"/>
    <col min="2" max="2" width="15.5703125" style="55" bestFit="1" customWidth="1"/>
    <col min="3" max="3" width="8.42578125" customWidth="1"/>
    <col min="4" max="4" width="17" customWidth="1"/>
    <col min="5" max="5" width="11.5703125" customWidth="1"/>
    <col min="6" max="6" width="9" bestFit="1" customWidth="1"/>
    <col min="7" max="7" width="13.42578125" customWidth="1"/>
    <col min="8" max="8" width="17" customWidth="1"/>
    <col min="9" max="9" width="11.5703125" customWidth="1"/>
    <col min="10" max="10" width="10.140625" bestFit="1" customWidth="1"/>
    <col min="11" max="11" width="8.42578125" customWidth="1"/>
    <col min="12" max="12" width="17" customWidth="1"/>
    <col min="13" max="13" width="13.28515625" customWidth="1"/>
    <col min="15" max="15" width="8.42578125" customWidth="1"/>
    <col min="16" max="16" width="17" customWidth="1"/>
    <col min="17" max="17" width="11.5703125" customWidth="1"/>
    <col min="19" max="19" width="8.42578125" customWidth="1"/>
    <col min="20" max="20" width="17" customWidth="1"/>
    <col min="21" max="21" width="11.5703125" customWidth="1"/>
    <col min="23" max="23" width="8.42578125" customWidth="1"/>
    <col min="24" max="24" width="17" customWidth="1"/>
    <col min="25" max="25" width="11.5703125" customWidth="1"/>
    <col min="27" max="27" width="8.42578125" customWidth="1"/>
    <col min="28" max="28" width="17" customWidth="1"/>
    <col min="29" max="29" width="11.5703125" customWidth="1"/>
    <col min="31" max="31" width="9.85546875" customWidth="1"/>
    <col min="32" max="32" width="17" customWidth="1"/>
    <col min="33" max="33" width="11.5703125" customWidth="1"/>
    <col min="35" max="35" width="8.42578125" customWidth="1"/>
    <col min="36" max="36" width="17" customWidth="1"/>
    <col min="37" max="37" width="11.5703125" customWidth="1"/>
    <col min="39" max="39" width="8.42578125" customWidth="1"/>
    <col min="40" max="40" width="17" customWidth="1"/>
    <col min="41" max="41" width="11.5703125" customWidth="1"/>
    <col min="43" max="43" width="13.28515625" customWidth="1"/>
    <col min="44" max="44" width="17" customWidth="1"/>
    <col min="45" max="45" width="11.5703125" customWidth="1"/>
    <col min="47" max="47" width="15.7109375" customWidth="1"/>
    <col min="48" max="48" width="17" customWidth="1"/>
    <col min="49" max="49" width="11.5703125" customWidth="1"/>
    <col min="51" max="51" width="8.42578125" customWidth="1"/>
    <col min="52" max="52" width="17" customWidth="1"/>
    <col min="53" max="53" width="8.42578125" customWidth="1"/>
    <col min="54" max="54" width="11.5703125" customWidth="1"/>
    <col min="55" max="55" width="10" customWidth="1"/>
    <col min="56" max="57" width="8.42578125" customWidth="1"/>
    <col min="58" max="58" width="17" customWidth="1"/>
    <col min="59" max="59" width="18.85546875" customWidth="1"/>
    <col min="61" max="61" width="16.5703125" customWidth="1"/>
    <col min="62" max="62" width="17" customWidth="1"/>
    <col min="63" max="63" width="11.5703125" customWidth="1"/>
    <col min="64" max="64" width="9.42578125" bestFit="1" customWidth="1"/>
    <col min="65" max="65" width="12.28515625" customWidth="1"/>
    <col min="66" max="66" width="17" customWidth="1"/>
    <col min="67" max="67" width="11.5703125" customWidth="1"/>
    <col min="68" max="68" width="9.42578125" bestFit="1" customWidth="1"/>
    <col min="69" max="69" width="8.42578125" customWidth="1"/>
    <col min="70" max="70" width="17" customWidth="1"/>
    <col min="71" max="71" width="11.5703125" customWidth="1"/>
    <col min="73" max="73" width="8.42578125" customWidth="1"/>
    <col min="74" max="74" width="17" customWidth="1"/>
    <col min="75" max="75" width="11.5703125" customWidth="1"/>
    <col min="77" max="77" width="8.42578125" customWidth="1"/>
    <col min="78" max="78" width="17" customWidth="1"/>
    <col min="79" max="79" width="11.5703125" customWidth="1"/>
    <col min="81" max="81" width="8.42578125" customWidth="1"/>
    <col min="82" max="82" width="17" customWidth="1"/>
    <col min="83" max="83" width="11.5703125" customWidth="1"/>
    <col min="85" max="85" width="8.42578125" customWidth="1"/>
    <col min="86" max="86" width="17" customWidth="1"/>
    <col min="87" max="87" width="11.5703125" customWidth="1"/>
    <col min="89" max="89" width="8.42578125" customWidth="1"/>
    <col min="90" max="90" width="17" customWidth="1"/>
    <col min="91" max="91" width="11.5703125" customWidth="1"/>
    <col min="92" max="92" width="10.140625" bestFit="1" customWidth="1"/>
    <col min="93" max="93" width="8.42578125" customWidth="1"/>
    <col min="94" max="94" width="17" customWidth="1"/>
    <col min="95" max="95" width="11.5703125" customWidth="1"/>
    <col min="97" max="97" width="8.42578125" customWidth="1"/>
    <col min="98" max="98" width="17" customWidth="1"/>
    <col min="99" max="99" width="11.5703125" customWidth="1"/>
    <col min="102" max="102" width="11.7109375" bestFit="1" customWidth="1"/>
  </cols>
  <sheetData>
    <row r="1" spans="2:94" ht="47.25" customHeight="1" x14ac:dyDescent="0.25">
      <c r="B1" s="73"/>
      <c r="C1" s="195" t="s">
        <v>63</v>
      </c>
      <c r="D1" s="196"/>
      <c r="E1" s="199"/>
      <c r="F1" s="219" t="str">
        <f>'Data 2022'!F1</f>
        <v>Selvansat hjælper (§ 95 SEL)</v>
      </c>
      <c r="G1" s="220"/>
      <c r="H1" s="220"/>
      <c r="I1" s="128"/>
      <c r="J1" s="210" t="str">
        <f>'Data 2022'!I1</f>
        <v xml:space="preserve">Tilskud til ansættelse af hjælpere til personer med nedsat funktionsevne BPA § 96 SEL </v>
      </c>
      <c r="K1" s="211"/>
      <c r="L1" s="211"/>
      <c r="M1" s="128"/>
      <c r="N1" s="210" t="str">
        <f>'Data 2022'!L1</f>
        <v>Supplerende støtte efter § 85 SEL til en borger, der bor i en almenbolig opført efter almenboligloven. (Socialpædagogisk støtte til borgere i botilbudslignende tilbud)</v>
      </c>
      <c r="O1" s="211"/>
      <c r="P1" s="211"/>
      <c r="Q1" s="127"/>
      <c r="R1" s="210" t="str">
        <f>'Data 2022'!O1</f>
        <v xml:space="preserve">Socialpædagogisk bistand og behandling til personer med betydelig nedsat funktionsevne eller særlige sociale problemer. Socialpædagogisk støtte efter § 85 SEL til borgere i eget hjem </v>
      </c>
      <c r="S1" s="211"/>
      <c r="T1" s="211"/>
      <c r="U1" s="127"/>
      <c r="V1" s="210" t="s">
        <v>38</v>
      </c>
      <c r="W1" s="211"/>
      <c r="X1" s="211"/>
      <c r="Y1" s="127"/>
      <c r="Z1" s="210" t="s">
        <v>39</v>
      </c>
      <c r="AA1" s="211"/>
      <c r="AB1" s="211"/>
      <c r="AC1" s="127"/>
      <c r="AD1" s="210" t="s">
        <v>27</v>
      </c>
      <c r="AE1" s="211"/>
      <c r="AF1" s="211"/>
      <c r="AG1" s="127"/>
      <c r="AH1" s="210" t="str">
        <f>'Data 2022'!AG1</f>
        <v>Beskyttet beskæftigelse § 103 SEL</v>
      </c>
      <c r="AI1" s="211"/>
      <c r="AJ1" s="211"/>
      <c r="AK1" s="127"/>
      <c r="AL1" s="210" t="s">
        <v>29</v>
      </c>
      <c r="AM1" s="211"/>
      <c r="AN1" s="211"/>
      <c r="AO1" s="127"/>
      <c r="AP1" s="195" t="str">
        <f>'Data 2022'!AM1</f>
        <v>Arbejdsvederlag § 105 og befordringsudgifter § 105 stk. 2 til borgere i § 103-tilbud</v>
      </c>
      <c r="AQ1" s="196"/>
      <c r="AR1" s="199"/>
      <c r="AS1" s="195" t="str">
        <f>'Data 2022'!AO1</f>
        <v xml:space="preserve">Arbejdsvederlag § 105 og befordringsudgifter § 105 stk. 2 til borgere i § 104 </v>
      </c>
      <c r="AT1" s="196"/>
      <c r="AU1" s="199"/>
      <c r="AV1" s="210" t="s">
        <v>30</v>
      </c>
      <c r="AW1" s="211"/>
      <c r="AX1" s="211"/>
      <c r="AY1" s="127"/>
      <c r="AZ1" s="195" t="s">
        <v>40</v>
      </c>
      <c r="BA1" s="196"/>
      <c r="BB1" s="196"/>
      <c r="BC1" s="199"/>
      <c r="BD1" s="195" t="s">
        <v>57</v>
      </c>
      <c r="BE1" s="196"/>
      <c r="BF1" s="196"/>
      <c r="BG1" s="199"/>
      <c r="BH1" s="202" t="s">
        <v>41</v>
      </c>
      <c r="BI1" s="215"/>
      <c r="BJ1" s="203"/>
      <c r="BK1" s="216" t="s">
        <v>54</v>
      </c>
      <c r="BL1" s="217"/>
      <c r="BM1" s="217"/>
      <c r="BN1" s="218"/>
      <c r="BO1" s="212" t="s">
        <v>72</v>
      </c>
      <c r="BP1" s="213"/>
      <c r="BQ1" s="214"/>
      <c r="BR1" s="3"/>
      <c r="BS1" s="195" t="s">
        <v>73</v>
      </c>
      <c r="BT1" s="196"/>
      <c r="BU1" s="199"/>
      <c r="BV1" s="2"/>
      <c r="BW1" s="195" t="s">
        <v>93</v>
      </c>
      <c r="BX1" s="196"/>
      <c r="BY1" s="199"/>
      <c r="BZ1" s="2"/>
      <c r="CA1" s="195" t="s">
        <v>44</v>
      </c>
      <c r="CB1" s="196"/>
      <c r="CC1" s="199"/>
      <c r="CD1" s="2"/>
      <c r="CE1" s="195" t="s">
        <v>45</v>
      </c>
      <c r="CF1" s="196"/>
      <c r="CG1" s="199"/>
      <c r="CH1" s="2"/>
      <c r="CI1" s="195" t="s">
        <v>31</v>
      </c>
      <c r="CJ1" s="196"/>
      <c r="CK1" s="199"/>
      <c r="CM1" s="197" t="s">
        <v>59</v>
      </c>
      <c r="CN1" s="209"/>
      <c r="CO1" s="209"/>
      <c r="CP1" s="198"/>
    </row>
    <row r="2" spans="2:94" ht="68.25" x14ac:dyDescent="0.25">
      <c r="B2" s="129"/>
      <c r="C2" s="130" t="s">
        <v>47</v>
      </c>
      <c r="D2" s="131" t="s">
        <v>49</v>
      </c>
      <c r="E2" s="131" t="s">
        <v>50</v>
      </c>
      <c r="F2" s="130" t="s">
        <v>47</v>
      </c>
      <c r="G2" s="130" t="s">
        <v>48</v>
      </c>
      <c r="H2" s="131" t="s">
        <v>49</v>
      </c>
      <c r="I2" s="131" t="s">
        <v>50</v>
      </c>
      <c r="J2" s="130" t="s">
        <v>47</v>
      </c>
      <c r="K2" s="130" t="s">
        <v>48</v>
      </c>
      <c r="L2" s="131" t="s">
        <v>49</v>
      </c>
      <c r="M2" s="131" t="s">
        <v>50</v>
      </c>
      <c r="N2" s="130" t="s">
        <v>47</v>
      </c>
      <c r="O2" s="130" t="s">
        <v>48</v>
      </c>
      <c r="P2" s="131" t="s">
        <v>49</v>
      </c>
      <c r="Q2" s="131" t="s">
        <v>50</v>
      </c>
      <c r="R2" s="130" t="s">
        <v>47</v>
      </c>
      <c r="S2" s="130" t="s">
        <v>48</v>
      </c>
      <c r="T2" s="131" t="s">
        <v>49</v>
      </c>
      <c r="U2" s="131" t="s">
        <v>50</v>
      </c>
      <c r="V2" s="130" t="s">
        <v>47</v>
      </c>
      <c r="W2" s="130" t="s">
        <v>48</v>
      </c>
      <c r="X2" s="131" t="s">
        <v>49</v>
      </c>
      <c r="Y2" s="131" t="s">
        <v>50</v>
      </c>
      <c r="Z2" s="130" t="s">
        <v>47</v>
      </c>
      <c r="AA2" s="130" t="s">
        <v>48</v>
      </c>
      <c r="AB2" s="131" t="s">
        <v>49</v>
      </c>
      <c r="AC2" s="131" t="s">
        <v>50</v>
      </c>
      <c r="AD2" s="130" t="s">
        <v>47</v>
      </c>
      <c r="AE2" s="130" t="s">
        <v>48</v>
      </c>
      <c r="AF2" s="131" t="s">
        <v>49</v>
      </c>
      <c r="AG2" s="131" t="s">
        <v>50</v>
      </c>
      <c r="AH2" s="130" t="s">
        <v>47</v>
      </c>
      <c r="AI2" s="130" t="s">
        <v>48</v>
      </c>
      <c r="AJ2" s="131" t="s">
        <v>49</v>
      </c>
      <c r="AK2" s="131" t="s">
        <v>50</v>
      </c>
      <c r="AL2" s="130" t="s">
        <v>47</v>
      </c>
      <c r="AM2" s="130" t="s">
        <v>48</v>
      </c>
      <c r="AN2" s="131" t="s">
        <v>49</v>
      </c>
      <c r="AO2" s="131" t="s">
        <v>50</v>
      </c>
      <c r="AP2" s="130" t="s">
        <v>47</v>
      </c>
      <c r="AQ2" s="131" t="s">
        <v>49</v>
      </c>
      <c r="AR2" s="131" t="s">
        <v>50</v>
      </c>
      <c r="AS2" s="130" t="s">
        <v>47</v>
      </c>
      <c r="AT2" s="131" t="s">
        <v>49</v>
      </c>
      <c r="AU2" s="131" t="s">
        <v>50</v>
      </c>
      <c r="AV2" s="130" t="s">
        <v>47</v>
      </c>
      <c r="AW2" s="130" t="s">
        <v>48</v>
      </c>
      <c r="AX2" s="131" t="s">
        <v>49</v>
      </c>
      <c r="AY2" s="131" t="s">
        <v>50</v>
      </c>
      <c r="AZ2" s="130" t="s">
        <v>47</v>
      </c>
      <c r="BA2" s="130" t="s">
        <v>48</v>
      </c>
      <c r="BB2" s="131" t="s">
        <v>49</v>
      </c>
      <c r="BC2" s="131" t="s">
        <v>50</v>
      </c>
      <c r="BD2" s="130" t="s">
        <v>47</v>
      </c>
      <c r="BE2" s="130" t="s">
        <v>48</v>
      </c>
      <c r="BF2" s="131" t="s">
        <v>49</v>
      </c>
      <c r="BG2" s="131" t="s">
        <v>50</v>
      </c>
      <c r="BH2" s="130" t="s">
        <v>47</v>
      </c>
      <c r="BI2" s="131" t="s">
        <v>49</v>
      </c>
      <c r="BJ2" s="131" t="s">
        <v>50</v>
      </c>
      <c r="BK2" s="130" t="s">
        <v>47</v>
      </c>
      <c r="BL2" s="130" t="s">
        <v>48</v>
      </c>
      <c r="BM2" s="131" t="s">
        <v>49</v>
      </c>
      <c r="BN2" s="131" t="s">
        <v>50</v>
      </c>
      <c r="BO2" s="130" t="s">
        <v>52</v>
      </c>
      <c r="BP2" s="130" t="s">
        <v>53</v>
      </c>
      <c r="BQ2" s="130" t="s">
        <v>92</v>
      </c>
      <c r="BR2" s="2"/>
      <c r="BS2" s="130" t="s">
        <v>52</v>
      </c>
      <c r="BT2" s="130" t="s">
        <v>53</v>
      </c>
      <c r="BU2" s="130" t="s">
        <v>92</v>
      </c>
      <c r="BV2" s="2"/>
      <c r="BW2" s="130" t="s">
        <v>52</v>
      </c>
      <c r="BX2" s="130" t="s">
        <v>53</v>
      </c>
      <c r="BY2" s="130" t="s">
        <v>92</v>
      </c>
      <c r="BZ2" s="2"/>
      <c r="CA2" s="130" t="s">
        <v>52</v>
      </c>
      <c r="CB2" s="130" t="s">
        <v>53</v>
      </c>
      <c r="CC2" s="130" t="s">
        <v>92</v>
      </c>
      <c r="CD2" s="2"/>
      <c r="CE2" s="130" t="s">
        <v>52</v>
      </c>
      <c r="CF2" s="130" t="s">
        <v>53</v>
      </c>
      <c r="CG2" s="130" t="s">
        <v>92</v>
      </c>
      <c r="CH2" s="2"/>
      <c r="CI2" s="130" t="s">
        <v>52</v>
      </c>
      <c r="CJ2" s="130" t="s">
        <v>53</v>
      </c>
      <c r="CK2" s="130" t="s">
        <v>92</v>
      </c>
      <c r="CM2" s="91" t="s">
        <v>47</v>
      </c>
      <c r="CN2" s="91" t="s">
        <v>48</v>
      </c>
      <c r="CO2" s="136" t="s">
        <v>49</v>
      </c>
      <c r="CP2" s="136" t="s">
        <v>50</v>
      </c>
    </row>
    <row r="3" spans="2:94" x14ac:dyDescent="0.25">
      <c r="B3" s="92" t="s">
        <v>0</v>
      </c>
      <c r="C3" s="132">
        <f>+IF('Data 2022'!D3=0,"",('Data 2022'!E3)*1000000/'Data 2022'!D3)</f>
        <v>317242.42424242425</v>
      </c>
      <c r="D3" s="133">
        <f>+IF('Data 2022'!D3=0,"",'Data 2022'!D3*1000/'Data 2022'!C3)</f>
        <v>1.995645863570392</v>
      </c>
      <c r="E3" s="132">
        <f>+IF('Data 2022'!D3=0,"",('Data 2022'!E3)*1000000/'Data 2022'!C3)</f>
        <v>633.10353168843733</v>
      </c>
      <c r="F3" s="134">
        <f>+IF('Data 2022'!F3=0,"",('Data 2022'!G3)*1000000/'Data 2022'!F3)</f>
        <v>1112980.7692307692</v>
      </c>
      <c r="G3" s="134">
        <f>+IF('Data 2022'!F3=0,"",('Data 2022'!G3-'Data 2022'!H3)*1000000/'Data 2022'!F3)</f>
        <v>1071634.6153846153</v>
      </c>
      <c r="H3" s="133">
        <f>+IF('Data 2022'!F3=0,"",'Data 2022'!F3*1000/'Data 2022'!C3)</f>
        <v>0.12578616352201258</v>
      </c>
      <c r="I3" s="132">
        <f>+IF('Data 2022'!F3=0,"",('Data 2022'!G3-'Data 2022'!H3)*1000000/'Data 2022'!C3)</f>
        <v>134.79680696661828</v>
      </c>
      <c r="J3" s="132">
        <f>+IF('Data 2022'!I3=0,"",('Data 2022'!J3)*1000000/'Data 2022'!I3)</f>
        <v>1165294.1176470588</v>
      </c>
      <c r="K3" s="132">
        <f>+IF('Data 2022'!I3=0,"",('Data 2022'!J3-'Data 2022'!K3)*1000000/'Data 2022'!I3)</f>
        <v>1121764.705882353</v>
      </c>
      <c r="L3" s="133">
        <f>+IF('Data 2022'!I3=0,"",'Data 2022'!I3*1000/'Data 2022'!C3)</f>
        <v>0.20561199806482824</v>
      </c>
      <c r="M3" s="132">
        <f>+IF('Data 2022'!I3=0,"",('Data 2022'!J3-'Data 2022'!K3)*1000000/'Data 2022'!C3)</f>
        <v>230.648282535075</v>
      </c>
      <c r="N3" s="132">
        <f>+IF('Data 2022'!L3=0,"",('Data 2022'!M3)*1000000/'Data 2022'!L3)</f>
        <v>914662.44725738396</v>
      </c>
      <c r="O3" s="132">
        <f>+IF('Data 2022'!L3=0,"",('Data 2022'!M3-'Data 2022'!N3)*1000000/'Data 2022'!L3)</f>
        <v>790886.07594936714</v>
      </c>
      <c r="P3" s="133">
        <f>+IF('Data 2022'!L3=0,"",'Data 2022'!L3*1000/'Data 2022'!C3)</f>
        <v>2.8664731494920175</v>
      </c>
      <c r="Q3" s="132">
        <f>+IF('Data 2022'!L3=0,"",('Data 2022'!M3-'Data 2022'!N3)*1000000/'Data 2022'!C3)</f>
        <v>2267.0537010159651</v>
      </c>
      <c r="R3" s="132">
        <f>+IF('Data 2022'!O3=0,"",('Data 2022'!P3)*1000000/'Data 2022'!O3)</f>
        <v>122556.05381165918</v>
      </c>
      <c r="S3" s="132">
        <f>+IF('Data 2022'!O3=0,"",('Data 2022'!P3-'Data 2022'!Q3)*1000000/'Data 2022'!O3)</f>
        <v>117982.06278026904</v>
      </c>
      <c r="T3" s="133">
        <f>+IF('Data 2022'!O3=0,"",'Data 2022'!O3*1000/'Data 2022'!C3)</f>
        <v>8.0914368650217714</v>
      </c>
      <c r="U3" s="132">
        <f>+IF('Data 2022'!O3=0,"",('Data 2022'!P3-'Data 2022'!Q3)*1000000/'Data 2022'!C3)</f>
        <v>954.64441219158198</v>
      </c>
      <c r="V3" s="132">
        <f>+IF('Data 2022'!X3=0,"",('Data 2022'!Y3)*1000000/'Data 2022'!X3)</f>
        <v>1020274.6365105008</v>
      </c>
      <c r="W3" s="132">
        <f>+IF('Data 2022'!X3=0,"",('Data 2022'!Y3-'Data 2022'!Z3)*1000000/'Data 2022'!X3)</f>
        <v>790953.15024232632</v>
      </c>
      <c r="X3" s="133">
        <f>+IF('Data 2022'!X3=0,"",'Data 2022'!X3*1000/'Data 2022'!C3)</f>
        <v>3.7433478471214321</v>
      </c>
      <c r="Y3" s="132">
        <f>+IF('Data 2022'!X3=0,"",('Data 2022'!Y3-'Data 2022'!Z3)*1000000/'Data 2022'!C3)</f>
        <v>2960.8127721335268</v>
      </c>
      <c r="Z3" s="132">
        <f>+IF('Data 2022'!AA3=0,"",('Data 2022'!AB3)*1000000/'Data 2022'!AA3)</f>
        <v>897561.5212527964</v>
      </c>
      <c r="AA3" s="132">
        <f>+IF('Data 2022'!AA3=0,"",('Data 2022'!AB3-'Data 2022'!AC3)*1000000/'Data 2022'!AA3)</f>
        <v>824787.47203579417</v>
      </c>
      <c r="AB3" s="133">
        <f>+IF('Data 2022'!AA3=0,"",'Data 2022'!AA3*1000/'Data 2022'!C3)</f>
        <v>2.7031930333817127</v>
      </c>
      <c r="AC3" s="132">
        <f>+IF('Data 2022'!AA3=0,"",('Data 2022'!AB3-'Data 2022'!AC3)*1000000/'Data 2022'!C3)</f>
        <v>2229.5597484276727</v>
      </c>
      <c r="AD3" s="132">
        <f>+IF('Data 2022'!AD3=0,"",('Data 2022'!AE3)*1000000/'Data 2022'!AD3)</f>
        <v>26223.12824314307</v>
      </c>
      <c r="AE3" s="132">
        <f>+IF('Data 2022'!AD3=0,"",('Data 2022'!AE3-'Data 2022'!AF3)*1000000/'Data 2022'!AD3)</f>
        <v>26223.12824314307</v>
      </c>
      <c r="AF3" s="133">
        <f>+IF('Data 2022'!AD3=0,"",'Data 2022'!AD3*1000/'Data 2022'!C3)</f>
        <v>3.2631833575229803</v>
      </c>
      <c r="AG3" s="132">
        <f>+IF('Data 2022'!AD3=0,"",('Data 2022'!AE3-'Data 2022'!AF3)*1000000/'Data 2022'!C3)</f>
        <v>85.570875665215283</v>
      </c>
      <c r="AH3" s="132">
        <f>+IF('Data 2022'!AG3=0,"",('Data 2022'!AH3)*1000000/'Data 2022'!AG3)</f>
        <v>148492.06349206349</v>
      </c>
      <c r="AI3" s="132">
        <f>+IF('Data 2022'!AG3=0,"",('Data 2022'!AH3-'Data 2022'!AI3)*1000000/'Data 2022'!AG3)</f>
        <v>141924.60317460317</v>
      </c>
      <c r="AJ3" s="133">
        <f>+IF('Data 2022'!AG3=0,"",'Data 2022'!AG3*1000/'Data 2022'!C3)</f>
        <v>3.0478955007256894</v>
      </c>
      <c r="AK3" s="132">
        <f>+IF('Data 2022'!AG3=0,"",('Data 2022'!AH3-'Data 2022'!AI3)*1000000/'Data 2022'!C3)</f>
        <v>432.5713594581519</v>
      </c>
      <c r="AL3" s="132">
        <f>+IF('Data 2022'!AJ3=0,"",('Data 2022'!AK3)*1000000/'Data 2022'!AJ3)</f>
        <v>289494.25287356321</v>
      </c>
      <c r="AM3" s="132">
        <f>+IF('Data 2022'!AJ3=0,"",('Data 2022'!AK3-'Data 2022'!AL3)*1000000/'Data 2022'!AJ3)</f>
        <v>255666.66666666666</v>
      </c>
      <c r="AN3" s="133">
        <f>+IF('Data 2022'!AJ3=0,"",'Data 2022'!AJ3*1000/'Data 2022'!C3)</f>
        <v>5.2612481857764877</v>
      </c>
      <c r="AO3" s="132">
        <f>+IF('Data 2022'!AJ3=0,"",('Data 2022'!AK3-'Data 2022'!AL3)*1000000/'Data 2022'!C3)</f>
        <v>1345.125786163522</v>
      </c>
      <c r="AP3" s="172" t="str">
        <f>+IF('Data 2022'!AM3=0,"",('Data 2022'!AN3)*1000000/'Data 2022'!AM3)</f>
        <v/>
      </c>
      <c r="AQ3" s="173" t="str">
        <f>+IF('Data 2022'!AM3=0,"",'Data 2022'!AM3*1000/'Data 2022'!C3)</f>
        <v/>
      </c>
      <c r="AR3" s="172" t="str">
        <f>+IF('Data 2022'!AM3=0,"",('Data 2022'!AN3)*1000000/'Data 2022'!C3)</f>
        <v/>
      </c>
      <c r="AS3" s="132" t="str">
        <f>+IF('Data 2022'!AO3=0,"",('Data 2022'!AP3)*1000000/'Data 2022'!AO3)</f>
        <v/>
      </c>
      <c r="AT3" s="133" t="str">
        <f>+IF('Data 2022'!AO3=0,"",'Data 2022'!AO3*1000/'Data 2022'!C3)</f>
        <v/>
      </c>
      <c r="AU3" s="132" t="str">
        <f>+IF('Data 2022'!AO3=0,"",('Data 2022'!AP3)*1000000/'Data 2022'!C3)</f>
        <v/>
      </c>
      <c r="AV3" s="132">
        <f>+IF('Data 2022'!U3=0,"",('Data 2022'!V3)*1000000/'Data 2022'!U3)</f>
        <v>607839.50617283955</v>
      </c>
      <c r="AW3" s="132">
        <f>+IF('Data 2022'!U3=0,"",('Data 2022'!V3-'Data 2022'!W3)*1000000/'Data 2022'!U3)</f>
        <v>299197.53086419747</v>
      </c>
      <c r="AX3" s="133">
        <f>+IF('Data 2022'!U3=0,"",'Data 2022'!U3*1000/'Data 2022'!C3)</f>
        <v>1.9593613933236576</v>
      </c>
      <c r="AY3" s="132">
        <f>+IF('Data 2022'!U3=0,"",('Data 2022'!V3-'Data 2022'!W3)*1000000/'Data 2022'!C3)</f>
        <v>586.23609095307199</v>
      </c>
      <c r="AZ3" s="132" t="str">
        <f>+IF(AS3="","",+IF('Data 2022'!BC3=0,0,('Data 2022'!BD3)*1000000/'Data 2022'!BC3))</f>
        <v/>
      </c>
      <c r="BA3" s="132" t="str">
        <f>+IF(AS3="","",+IF('Data 2022'!BC3=0,0,('Data 2022'!BD3-'Data 2022'!BE3)*1000000/'Data 2022'!BC3))</f>
        <v/>
      </c>
      <c r="BB3" s="133" t="str">
        <f>+IF(AT3="","",IF('Data 2022'!BC3=0,"",'Data 2022'!BC3*1000/'Data 2022'!C3))</f>
        <v/>
      </c>
      <c r="BC3" s="132" t="str">
        <f>+IF(AU3="","",IF('Data 2022'!BC3=0,"",('Data 2022'!BD3-'Data 2022'!BE3)*1000000/'Data 2022'!C3))</f>
        <v/>
      </c>
      <c r="BD3" s="132">
        <f>+IF('Data 2022'!BC3-'Data 2022'!BF3=0,"",('Data 2022'!BD3-'Data 2022'!BG3)*1000000/('Data 2022'!BC3-'Data 2022'!BF3))</f>
        <v>425500.87108013948</v>
      </c>
      <c r="BE3" s="132">
        <f>+IF('Data 2022'!BC3-'Data 2022'!BF3=0,"",('Data 2022'!BD3-'Data 2022'!BG3-'Data 2022'!BE3)*1000000/('Data 2022'!BC3-'Data 2022'!BF3))</f>
        <v>357411.44018583046</v>
      </c>
      <c r="BF3" s="133">
        <f>+IF('Data 2022'!BC3-'Data 2022'!BF3=0,"",('Data 2022'!BC3-'Data 2022'!BF3)*1000/'Data 2022'!C3)</f>
        <v>33.323657474600871</v>
      </c>
      <c r="BG3" s="132">
        <f>+IF('Data 2022'!BC3-'Data 2022'!BF3=0,"",('Data 2022'!BD3-'Data 2022'!BE3-'Data 2022'!BG3)*1000000/'Data 2022'!C3)</f>
        <v>11910.25641025641</v>
      </c>
      <c r="BH3" s="132" t="str">
        <f>+IF('Data 2022'!BF3=0,"",('Data 2022'!BG3)*1000000/'Data 2022'!BF3)</f>
        <v/>
      </c>
      <c r="BI3" s="133" t="str">
        <f>+IF('Data 2022'!BF3=0,"",'Data 2022'!BF3*1000/'Data 2022'!C3)</f>
        <v/>
      </c>
      <c r="BJ3" s="132" t="str">
        <f>+IF('Data 2022'!BF3=0,"",('Data 2022'!BG3)*1000000/'Data 2022'!C3)</f>
        <v/>
      </c>
      <c r="BK3" s="132">
        <f>+IF('Data 2022'!L3+'Data 2022'!O3+'Data 2022'!X3+'Data 2022'!AA3=0,"",('Data 2022'!M3+'Data 2022'!P3+'Data 2022'!Y3+'Data 2022'!AB3)*1000000/('Data 2022'!L3+'Data 2022'!O3+'Data 2022'!X3+'Data 2022'!AA3))</f>
        <v>566466.29603891587</v>
      </c>
      <c r="BL3" s="132">
        <f>+IF('Data 2022'!L3+'Data 2022'!O3+'Data 2022'!X3+'Data 2022'!AA3=0,"",('Data 2022'!M3-'Data 2022'!N3+'Data 2022'!P3-'Data 2022'!Q3+'Data 2022'!Y3-'Data 2022'!Z3+'Data 2022'!AB3-'Data 2022'!AC3)*1000000/('Data 2022'!L3+'Data 2022'!O3+'Data 2022'!X3+'Data 2022'!AA3))</f>
        <v>483328.700486449</v>
      </c>
      <c r="BM3" s="133">
        <f>+('Data 2022'!L3+'Data 2022'!O3+'Data 2022'!X3+'Data 2022'!AA3)*1000/'Data 2022'!C3</f>
        <v>17.404450895016932</v>
      </c>
      <c r="BN3" s="132">
        <f>+('Data 2022'!M3-'Data 2022'!N3+'Data 2022'!P3-'Data 2022'!Q3+'Data 2022'!Y3-'Data 2022'!Z3+'Data 2022'!AB3-'Data 2022'!AC3)*1000000/('Data 2022'!C3)</f>
        <v>8412.0706337687479</v>
      </c>
      <c r="BO3" s="135" t="str">
        <f>+IF('Data 2022'!AQ3=0,"",'Data 2022'!AU3*1000/'Data 2022'!$C3)</f>
        <v/>
      </c>
      <c r="BP3" s="135" t="str">
        <f>+IF('Data 2022'!AR3=0,"",'Data 2022'!AV3*1000/'Data 2022'!$C3)</f>
        <v/>
      </c>
      <c r="BQ3" s="135" t="str">
        <f>+IF('Data 2022'!BI3=0,"",'Data 2022'!BI3*1000/'Data 2022'!$C3)</f>
        <v/>
      </c>
      <c r="BS3" s="135" t="str">
        <f>+IF('Data 2022'!AS3=0,"",'Data 2022'!AS3*1000/'Data 2022'!$C3)</f>
        <v/>
      </c>
      <c r="BT3" s="135" t="str">
        <f>+IF('Data 2022'!AT3=0,"",'Data 2022'!AT3*1000/'Data 2022'!$C3)</f>
        <v/>
      </c>
      <c r="BU3" s="135" t="str">
        <f>+IF('Data 2022'!BJ3=0,"",'Data 2022'!BJ3*1000/'Data 2022'!$C3)</f>
        <v/>
      </c>
      <c r="BW3" s="135" t="str">
        <f>+IF('Data 2022'!AU3=0,"",'Data 2022'!AU3*1000/'Data 2022'!$C3)</f>
        <v/>
      </c>
      <c r="BX3" s="135" t="str">
        <f>+IF('Data 2022'!AV3=0,"",'Data 2022'!AV3*1000/'Data 2022'!$C3)</f>
        <v/>
      </c>
      <c r="BY3" s="135" t="str">
        <f>+IF('Data 2022'!BK3=0,"",'Data 2022'!BK3*1000/'Data 2022'!$C3)</f>
        <v/>
      </c>
      <c r="CA3" s="135" t="str">
        <f>+IF('Data 2022'!AW3=0,"",'Data 2022'!AW3*1000/'Data 2022'!$C3)</f>
        <v/>
      </c>
      <c r="CB3" s="135" t="str">
        <f>+IF('Data 2022'!AX3=0,"",'Data 2022'!AX3*1000/'Data 2022'!$C3)</f>
        <v/>
      </c>
      <c r="CC3" s="135" t="str">
        <f>+IF('Data 2022'!BL3=0,"",'Data 2022'!BL3*1000/'Data 2022'!$C3)</f>
        <v/>
      </c>
      <c r="CE3" s="135" t="str">
        <f>+IF('Data 2022'!AY3=0,"",'Data 2022'!AY3*1000/'Data 2022'!$C3)</f>
        <v/>
      </c>
      <c r="CF3" s="135" t="str">
        <f>+IF('Data 2022'!AZ3=0,"",'Data 2022'!AZ3*1000/'Data 2022'!$C3)</f>
        <v/>
      </c>
      <c r="CG3" s="135" t="str">
        <f>+IF('Data 2022'!BM3=0,"",'Data 2022'!BM3*1000/'Data 2022'!$C3)</f>
        <v/>
      </c>
      <c r="CI3" s="135" t="str">
        <f>+IF('Data 2022'!BA3=0,"",'Data 2022'!BA3*1000/'Data 2022'!$C3)</f>
        <v/>
      </c>
      <c r="CJ3" s="135" t="str">
        <f>+IF('Data 2022'!BB3=0,"",'Data 2022'!BB3*1000/'Data 2022'!$C3)</f>
        <v/>
      </c>
      <c r="CK3" s="135">
        <f>+IF('Data 2022'!BC3=0,"",'Data 2022'!BC3*1000/'Data 2022'!$C3)</f>
        <v>33.323657474600871</v>
      </c>
      <c r="CM3" s="134">
        <f>+IF('Data 2022'!BD3-'Data 2022'!BG3-'Data 2022'!E3+'Data 2022'!BE3=0,"",('Data 2022'!BD3-'Data 2022'!BG3-'Data 2022'!E3)*1000000/('Data 2022'!BC3-'Data 2022'!BF3-'Data 2022'!D3))</f>
        <v>432397.11219210882</v>
      </c>
      <c r="CN3" s="134">
        <f>+IF('Data 2022'!BD3-'Data 2022'!BG3-'Data 2022'!E3=0,"",('Data 2022'!BD3-'Data 2022'!BE3-'Data 2022'!BG3-'Data 2022'!E3)*1000000/('Data 2022'!BC3-'Data 2022'!BF3-'Data 2022'!D3))</f>
        <v>359970.27256582509</v>
      </c>
      <c r="CO3" s="137">
        <f>+IF('Data 2022'!BC3-'Data 2022'!BF3-'Data 2022'!D3=0,"",('Data 2022'!BC3-'Data 2022'!BF3-'Data 2022'!D3)*1000/'Data 2022'!C3)</f>
        <v>31.328011611030476</v>
      </c>
      <c r="CP3" s="134">
        <f>+IF('Data 2022'!BD3-'Data 2022'!BG3-'Data 2022'!E3=0,"",('Data 2022'!BD3-'Data 2022'!BE3-'Data 2022'!BG3-'Data 2022'!E3)*1000000/'Data 2022'!C3)</f>
        <v>11277.152878567973</v>
      </c>
    </row>
    <row r="4" spans="2:94" x14ac:dyDescent="0.25">
      <c r="B4" s="92" t="s">
        <v>1</v>
      </c>
      <c r="C4" s="132">
        <f>+IF('Data 2022'!D4=0,"",('Data 2022'!E4)*1000000/'Data 2022'!D4)</f>
        <v>227272.72727272726</v>
      </c>
      <c r="D4" s="133">
        <f>+IF('Data 2022'!D4=0,"",'Data 2022'!D4*1000/'Data 2022'!C4)</f>
        <v>1.0848126232741617</v>
      </c>
      <c r="E4" s="132">
        <f>+IF('Data 2022'!D4=0,"",('Data 2022'!E4)*1000000/'Data 2022'!C4)</f>
        <v>246.54832347140041</v>
      </c>
      <c r="F4" s="134">
        <f>+IF('Data 2022'!F4=0,"",('Data 2022'!G4)*1000000/'Data 2022'!F4)+0.1</f>
        <v>466666.76666666666</v>
      </c>
      <c r="G4" s="134">
        <f>+IF('Data 2022'!F4=0,"",('Data 2022'!G4-'Data 2022'!H4)*1000000/'Data 2022'!F4)+0.1</f>
        <v>366666.76666666655</v>
      </c>
      <c r="H4" s="133">
        <f>+IF('Data 2022'!F4=0,"",'Data 2022'!F4*1000/'Data 2022'!C4)</f>
        <v>0.21132713440405748</v>
      </c>
      <c r="I4" s="132">
        <f>+IF('Data 2022'!F4=0,"",('Data 2022'!G4-'Data 2022'!H4)*1000000/'Data 2022'!C4)</f>
        <v>77.486615948154395</v>
      </c>
      <c r="J4" s="132">
        <f>+IF('Data 2022'!I4=0,"",('Data 2022'!J4)*1000000/'Data 2022'!I4)</f>
        <v>2533333.3333333335</v>
      </c>
      <c r="K4" s="132">
        <f>+IF('Data 2022'!I4=0,"",('Data 2022'!J4-'Data 2022'!K4)*1000000/'Data 2022'!I4)</f>
        <v>2000000</v>
      </c>
      <c r="L4" s="133">
        <f>+IF('Data 2022'!I4=0,"",'Data 2022'!I4*1000/'Data 2022'!C4)</f>
        <v>0.21132713440405748</v>
      </c>
      <c r="M4" s="132">
        <f>+IF('Data 2022'!I4=0,"",('Data 2022'!J4-'Data 2022'!K4)*1000000/'Data 2022'!C4)</f>
        <v>422.65426880811498</v>
      </c>
      <c r="N4" s="132">
        <f>+IF('Data 2022'!L4=0,"",('Data 2022'!M4)*1000000/'Data 2022'!L4)</f>
        <v>782000</v>
      </c>
      <c r="O4" s="132">
        <f>+IF('Data 2022'!L4=0,"",('Data 2022'!M4-'Data 2022'!N4)*1000000/'Data 2022'!L4)</f>
        <v>710000</v>
      </c>
      <c r="P4" s="133">
        <f>+IF('Data 2022'!L4=0,"",'Data 2022'!L4*1000/'Data 2022'!C4)</f>
        <v>3.5221189067342915</v>
      </c>
      <c r="Q4" s="132">
        <f>+IF('Data 2022'!L4=0,"",('Data 2022'!M4-'Data 2022'!N4)*1000000/'Data 2022'!C4)</f>
        <v>2500.704423781347</v>
      </c>
      <c r="R4" s="132">
        <f>+IF('Data 2022'!O4=0,"",('Data 2022'!P4)*1000000/'Data 2022'!O4)</f>
        <v>151111.11111111112</v>
      </c>
      <c r="S4" s="132">
        <f>+IF('Data 2022'!O4=0,"",('Data 2022'!P4-'Data 2022'!Q4)*1000000/'Data 2022'!O4)</f>
        <v>137777.77777777778</v>
      </c>
      <c r="T4" s="133">
        <f>+IF('Data 2022'!O4=0,"",'Data 2022'!O4*1000/'Data 2022'!C4)</f>
        <v>3.1699070160608622</v>
      </c>
      <c r="U4" s="132">
        <f>+IF('Data 2022'!O4=0,"",('Data 2022'!P4-'Data 2022'!Q4)*1000000/'Data 2022'!C4)</f>
        <v>436.74274443505215</v>
      </c>
      <c r="V4" s="132">
        <f>+IF('Data 2022'!X4=0,"",('Data 2022'!Y4)*1000000/'Data 2022'!X4)</f>
        <v>2241666.6666666665</v>
      </c>
      <c r="W4" s="132">
        <f>+IF('Data 2022'!X4=0,"",('Data 2022'!Y4-'Data 2022'!Z4)*1000000/'Data 2022'!X4)</f>
        <v>1841666.6666666663</v>
      </c>
      <c r="X4" s="133">
        <f>+IF('Data 2022'!X4=0,"",'Data 2022'!X4*1000/'Data 2022'!C4)</f>
        <v>0.84530853761622993</v>
      </c>
      <c r="Y4" s="132">
        <f>+IF('Data 2022'!X4=0,"",('Data 2022'!Y4-'Data 2022'!Z4)*1000000/'Data 2022'!C4)</f>
        <v>1556.7765567765566</v>
      </c>
      <c r="Z4" s="132">
        <f>+IF('Data 2022'!AA4=0,"",('Data 2022'!AB4)*1000000/'Data 2022'!AA4)</f>
        <v>2250000</v>
      </c>
      <c r="AA4" s="132">
        <f>+IF('Data 2022'!AA4=0,"",('Data 2022'!AB4-'Data 2022'!AC4)*1000000/'Data 2022'!AA4)</f>
        <v>1760000</v>
      </c>
      <c r="AB4" s="133">
        <f>+IF('Data 2022'!AA4=0,"",'Data 2022'!AA4*1000/'Data 2022'!C4)</f>
        <v>0.70442378134685824</v>
      </c>
      <c r="AC4" s="132">
        <f>+IF('Data 2022'!AA4=0,"",('Data 2022'!AB4-'Data 2022'!AC4)*1000000/'Data 2022'!C4)</f>
        <v>1239.7858551704705</v>
      </c>
      <c r="AD4" s="132">
        <f>+IF('Data 2022'!AD4=0,"",('Data 2022'!AE4)*1000000/'Data 2022'!AD4)</f>
        <v>140000</v>
      </c>
      <c r="AE4" s="132">
        <f>+IF('Data 2022'!AD4=0,"",('Data 2022'!AE4-'Data 2022'!AF4)*1000000/'Data 2022'!AD4)</f>
        <v>129999.99999999997</v>
      </c>
      <c r="AF4" s="133">
        <f>+IF('Data 2022'!AD4=0,"",'Data 2022'!AD4*1000/'Data 2022'!C4)</f>
        <v>0.70442378134685824</v>
      </c>
      <c r="AG4" s="132">
        <f>+IF('Data 2022'!AD4=0,"",('Data 2022'!AE4-'Data 2022'!AF4)*1000000/'Data 2022'!C4)</f>
        <v>91.575091575091562</v>
      </c>
      <c r="AH4" s="132">
        <f>+IF('Data 2022'!AG4=0,"",('Data 2022'!AH4)*1000000/'Data 2022'!AG4)</f>
        <v>510000</v>
      </c>
      <c r="AI4" s="132">
        <f>+IF('Data 2022'!AG4=0,"",('Data 2022'!AH4-'Data 2022'!AI4)*1000000/'Data 2022'!AG4)</f>
        <v>500000</v>
      </c>
      <c r="AJ4" s="133">
        <f>+IF('Data 2022'!AG4=0,"",'Data 2022'!AG4*1000/'Data 2022'!C4)</f>
        <v>0.70442378134685824</v>
      </c>
      <c r="AK4" s="132">
        <f>+IF('Data 2022'!AG4=0,"",('Data 2022'!AH4-'Data 2022'!AI4)*1000000/'Data 2022'!C4)</f>
        <v>352.21189067342914</v>
      </c>
      <c r="AL4" s="132">
        <f>+IF('Data 2022'!AJ4=0,"",('Data 2022'!AK4)*1000000/'Data 2022'!AJ4)</f>
        <v>1240000</v>
      </c>
      <c r="AM4" s="132">
        <f>+IF('Data 2022'!AJ4=0,"",('Data 2022'!AK4-'Data 2022'!AL4)*1000000/'Data 2022'!AJ4)</f>
        <v>1040000</v>
      </c>
      <c r="AN4" s="133">
        <f>+IF('Data 2022'!AJ4=0,"",'Data 2022'!AJ4*1000/'Data 2022'!C4)</f>
        <v>0.70442378134685824</v>
      </c>
      <c r="AO4" s="132">
        <f>+IF('Data 2022'!AJ4=0,"",('Data 2022'!AK4-'Data 2022'!AL4)*1000000/'Data 2022'!C4)</f>
        <v>732.60073260073261</v>
      </c>
      <c r="AP4" s="132" t="str">
        <f>+IF('Data 2022'!AM4=0,"",('Data 2022'!AN4)*1000000/'Data 2022'!AM4)</f>
        <v/>
      </c>
      <c r="AQ4" s="133" t="str">
        <f>+IF('Data 2022'!AM4=0,"",'Data 2022'!AM4*1000/'Data 2022'!C4)</f>
        <v/>
      </c>
      <c r="AR4" s="132" t="str">
        <f>+IF('Data 2022'!AM4=0,"",('Data 2022'!AN4)*1000000/'Data 2022'!C4)</f>
        <v/>
      </c>
      <c r="AS4" s="132" t="str">
        <f>+IF('Data 2022'!AO4=0,"",('Data 2022'!AP4)*1000000/'Data 2022'!AO4)</f>
        <v/>
      </c>
      <c r="AT4" s="133" t="str">
        <f>+IF('Data 2022'!AO4=0,"",'Data 2022'!AO4*1000/'Data 2022'!C4)</f>
        <v/>
      </c>
      <c r="AU4" s="132" t="str">
        <f>+IF('Data 2022'!AO4=0,"",('Data 2022'!AP4)*1000000/'Data 2022'!C4)</f>
        <v/>
      </c>
      <c r="AV4" s="132">
        <f>+IF('Data 2022'!U4=0,"",('Data 2022'!V4)*1000000/'Data 2022'!U4)</f>
        <v>533333.33333333337</v>
      </c>
      <c r="AW4" s="132">
        <f>+IF('Data 2022'!U4=0,"",('Data 2022'!V4-'Data 2022'!W4)*1000000/'Data 2022'!U4)</f>
        <v>266666.66666666669</v>
      </c>
      <c r="AX4" s="133">
        <f>+IF('Data 2022'!U4=0,"",'Data 2022'!U4*1000/'Data 2022'!C4)</f>
        <v>0.21132713440405748</v>
      </c>
      <c r="AY4" s="132">
        <f>+IF('Data 2022'!U4=0,"",('Data 2022'!V4-'Data 2022'!W4)*1000000/'Data 2022'!C4)</f>
        <v>56.353902507748664</v>
      </c>
      <c r="AZ4" s="132" t="str">
        <f>+IF(AS4="","",+IF('Data 2022'!BC4=0,0,('Data 2022'!BD4)*1000000/'Data 2022'!BC4))</f>
        <v/>
      </c>
      <c r="BA4" s="132" t="str">
        <f>+IF(AS4="","",+IF('Data 2022'!BC4=0,0,('Data 2022'!BD4-'Data 2022'!BE4)*1000000/'Data 2022'!BC4))</f>
        <v/>
      </c>
      <c r="BB4" s="133" t="str">
        <f>+IF(AT4="","",IF('Data 2022'!BC4=0,"",'Data 2022'!BC4*1000/'Data 2022'!C4))</f>
        <v/>
      </c>
      <c r="BC4" s="132" t="str">
        <f>+IF(AU4="","",IF('Data 2022'!BC4=0,"",('Data 2022'!BD4-'Data 2022'!BE4)*1000000/'Data 2022'!C4))</f>
        <v/>
      </c>
      <c r="BD4" s="132">
        <f>+IF('Data 2022'!BC4-'Data 2022'!BF4=0,"",('Data 2022'!BD4-'Data 2022'!BG4)*1000000/('Data 2022'!BC4-'Data 2022'!BF4))</f>
        <v>566694.63087248325</v>
      </c>
      <c r="BE4" s="132">
        <f>+IF('Data 2022'!BC4-'Data 2022'!BF4=0,"",('Data 2022'!BD4-'Data 2022'!BG4-'Data 2022'!BE4)*1000000/('Data 2022'!BC4-'Data 2022'!BF4))</f>
        <v>485318.79194630863</v>
      </c>
      <c r="BF4" s="133">
        <f>+IF('Data 2022'!BC4-'Data 2022'!BF4=0,"",('Data 2022'!BC4-'Data 2022'!BF4)*1000/'Data 2022'!C4)</f>
        <v>16.793462947309102</v>
      </c>
      <c r="BG4" s="132">
        <f>+IF('Data 2022'!BC4-'Data 2022'!BF4=0,"",('Data 2022'!BD4-'Data 2022'!BE4-'Data 2022'!BG4)*1000000/'Data 2022'!C4)</f>
        <v>8150.1831501831493</v>
      </c>
      <c r="BH4" s="132" t="str">
        <f>+IF('Data 2022'!BF4=0,"",('Data 2022'!BG4)*1000000/'Data 2022'!BF4)</f>
        <v/>
      </c>
      <c r="BI4" s="133" t="str">
        <f>+IF('Data 2022'!BF4=0,"",'Data 2022'!BF4*1000/'Data 2022'!C4)</f>
        <v/>
      </c>
      <c r="BJ4" s="132" t="str">
        <f>+IF('Data 2022'!BF4=0,"",('Data 2022'!BG4)*1000000/'Data 2022'!C4)</f>
        <v/>
      </c>
      <c r="BK4" s="132">
        <f>+IF('Data 2022'!L4+'Data 2022'!O4+'Data 2022'!X4+'Data 2022'!AA4=0,"",('Data 2022'!M4+'Data 2022'!P4+'Data 2022'!Y4+'Data 2022'!AB4)*1000000/('Data 2022'!L4+'Data 2022'!O4+'Data 2022'!X4+'Data 2022'!AA4))</f>
        <v>814529.9145299145</v>
      </c>
      <c r="BL4" s="132">
        <f>+IF('Data 2022'!L4+'Data 2022'!O4+'Data 2022'!X4+'Data 2022'!AA4=0,"",('Data 2022'!M4-'Data 2022'!N4+'Data 2022'!P4-'Data 2022'!Q4+'Data 2022'!Y4-'Data 2022'!Z4+'Data 2022'!AB4-'Data 2022'!AC4)*1000000/('Data 2022'!L4+'Data 2022'!O4+'Data 2022'!X4+'Data 2022'!AA4))</f>
        <v>695726.49572649563</v>
      </c>
      <c r="BM4" s="133">
        <f>+('Data 2022'!L4+'Data 2022'!O4+'Data 2022'!X4+'Data 2022'!AA4)*1000/'Data 2022'!C4</f>
        <v>8.2417582417582409</v>
      </c>
      <c r="BN4" s="132">
        <f>+('Data 2022'!M4-'Data 2022'!N4+'Data 2022'!P4-'Data 2022'!Q4+'Data 2022'!Y4-'Data 2022'!Z4+'Data 2022'!AB4-'Data 2022'!AC4)*1000000/('Data 2022'!C4)</f>
        <v>5734.0095801634252</v>
      </c>
      <c r="BO4" s="135">
        <f>+IF('Data 2022'!AQ4=0,"",'Data 2022'!AU4*1000/'Data 2022'!$C4)</f>
        <v>7.0442378134685832E-2</v>
      </c>
      <c r="BP4" s="135">
        <f>+IF('Data 2022'!AR4=0,"",'Data 2022'!AV4*1000/'Data 2022'!$C4)</f>
        <v>7.0442378134685832E-2</v>
      </c>
      <c r="BQ4" s="135">
        <f>+IF('Data 2022'!BI4=0,"",'Data 2022'!BI4*1000/'Data 2022'!$C4)</f>
        <v>7.0442378134685832E-2</v>
      </c>
      <c r="BS4" s="135">
        <f>+IF('Data 2022'!AS4=0,"",'Data 2022'!AS4*1000/'Data 2022'!$C4)</f>
        <v>7.0442378134685832E-2</v>
      </c>
      <c r="BT4" s="135">
        <f>+IF('Data 2022'!AT4=0,"",'Data 2022'!AT4*1000/'Data 2022'!$C4)</f>
        <v>7.0442378134685832E-2</v>
      </c>
      <c r="BU4" s="135">
        <f>+IF('Data 2022'!BJ4=0,"",'Data 2022'!BJ4*1000/'Data 2022'!$C4)</f>
        <v>7.0442378134685832E-2</v>
      </c>
      <c r="BW4" s="135">
        <f>+IF('Data 2022'!AU4=0,"",'Data 2022'!AU4*1000/'Data 2022'!$C4)</f>
        <v>7.0442378134685832E-2</v>
      </c>
      <c r="BX4" s="135">
        <f>+IF('Data 2022'!AV4=0,"",'Data 2022'!AV4*1000/'Data 2022'!$C4)</f>
        <v>7.0442378134685832E-2</v>
      </c>
      <c r="BY4" s="135">
        <f>+IF('Data 2022'!BK4=0,"",'Data 2022'!BK4*1000/'Data 2022'!$C4)</f>
        <v>7.0442378134685832E-2</v>
      </c>
      <c r="CA4" s="135">
        <f>+IF('Data 2022'!AW4=0,"",'Data 2022'!AW4*1000/'Data 2022'!$C4)</f>
        <v>7.0442378134685832E-2</v>
      </c>
      <c r="CB4" s="135">
        <f>+IF('Data 2022'!AX4=0,"",'Data 2022'!AX4*1000/'Data 2022'!$C4)</f>
        <v>7.0442378134685832E-2</v>
      </c>
      <c r="CC4" s="135">
        <f>+IF('Data 2022'!BL4=0,"",'Data 2022'!BL4*1000/'Data 2022'!$C4)</f>
        <v>7.0442378134685832E-2</v>
      </c>
      <c r="CE4" s="135">
        <f>+IF('Data 2022'!AY4=0,"",'Data 2022'!AY4*1000/'Data 2022'!$C4)</f>
        <v>7.0442378134685832E-2</v>
      </c>
      <c r="CF4" s="135">
        <f>+IF('Data 2022'!AZ4=0,"",'Data 2022'!AZ4*1000/'Data 2022'!$C4)</f>
        <v>7.0442378134685832E-2</v>
      </c>
      <c r="CG4" s="135">
        <f>+IF('Data 2022'!BM4=0,"",'Data 2022'!BM4*1000/'Data 2022'!$C4)</f>
        <v>7.0442378134685832E-2</v>
      </c>
      <c r="CI4" s="135">
        <f>+IF('Data 2022'!BA4=0,"",'Data 2022'!BA4*1000/'Data 2022'!$C4)</f>
        <v>0.35221189067342912</v>
      </c>
      <c r="CJ4" s="135">
        <f>+IF('Data 2022'!BB4=0,"",'Data 2022'!BB4*1000/'Data 2022'!$C4)</f>
        <v>0.35221189067342912</v>
      </c>
      <c r="CK4" s="135">
        <f>+IF('Data 2022'!BC4=0,"",'Data 2022'!BC4*1000/'Data 2022'!$C4)</f>
        <v>16.793462947309102</v>
      </c>
      <c r="CM4" s="134">
        <f>+IF('Data 2022'!BD4-'Data 2022'!BG4-'Data 2022'!E4+'Data 2022'!BE4=0,"",('Data 2022'!BD4-'Data 2022'!BG4-'Data 2022'!E4)*1000000/('Data 2022'!BC4-'Data 2022'!BF4-'Data 2022'!D4))</f>
        <v>590134.52914798202</v>
      </c>
      <c r="CN4" s="134">
        <f>+IF('Data 2022'!BD4-'Data 2022'!BG4-'Data 2022'!E4=0,"",('Data 2022'!BD4-'Data 2022'!BE4-'Data 2022'!BG4-'Data 2022'!E4)*1000000/('Data 2022'!BC4-'Data 2022'!BF4-'Data 2022'!D4))</f>
        <v>503139.01345291472</v>
      </c>
      <c r="CO4" s="137">
        <f>+IF('Data 2022'!BC4-'Data 2022'!BF4-'Data 2022'!D4=0,"",('Data 2022'!BC4-'Data 2022'!BF4-'Data 2022'!D4)*1000/'Data 2022'!C4)</f>
        <v>15.70865032403494</v>
      </c>
      <c r="CP4" s="134">
        <f>+IF('Data 2022'!BD4-'Data 2022'!BG4-'Data 2022'!E4=0,"",('Data 2022'!BD4-'Data 2022'!BE4-'Data 2022'!BG4-'Data 2022'!E4)*1000000/'Data 2022'!C4)</f>
        <v>7903.6348267117492</v>
      </c>
    </row>
    <row r="5" spans="2:94" x14ac:dyDescent="0.25">
      <c r="B5" s="92" t="s">
        <v>2</v>
      </c>
      <c r="C5" s="132">
        <f>+IF('Data 2022'!D5=0,"",('Data 2022'!E5)*1000000/'Data 2022'!D5)</f>
        <v>207716.28994544037</v>
      </c>
      <c r="D5" s="133">
        <f>+IF('Data 2022'!D5=0,"",'Data 2022'!D5*1000/'Data 2022'!C5)</f>
        <v>0.43921810276950463</v>
      </c>
      <c r="E5" s="132">
        <f>+IF('Data 2022'!D5=0,"",('Data 2022'!E5)*1000000/'Data 2022'!C5)</f>
        <v>91.232754784156654</v>
      </c>
      <c r="F5" s="134">
        <f>+IF('Data 2022'!F5=0,"",('Data 2022'!G5)*1000000/'Data 2022'!F5)</f>
        <v>619000</v>
      </c>
      <c r="G5" s="134">
        <f>+IF('Data 2022'!F5=0,"",('Data 2022'!G5-'Data 2022'!H5)*1000000/'Data 2022'!F5)</f>
        <v>619000</v>
      </c>
      <c r="H5" s="133">
        <f>+IF('Data 2022'!F5=0,"",'Data 2022'!F5*1000/'Data 2022'!C5)</f>
        <v>3.4233679093492175E-2</v>
      </c>
      <c r="I5" s="132">
        <f>+IF('Data 2022'!F5=0,"",('Data 2022'!G5-'Data 2022'!H5)*1000000/'Data 2022'!C5)</f>
        <v>21.190647358871658</v>
      </c>
      <c r="J5" s="132">
        <f>+IF('Data 2022'!I5=0,"",('Data 2022'!J5)*1000000/'Data 2022'!I5)</f>
        <v>1541394.5278022948</v>
      </c>
      <c r="K5" s="132">
        <f>+IF('Data 2022'!I5=0,"",('Data 2022'!J5-'Data 2022'!K5)*1000000/'Data 2022'!I5)</f>
        <v>1260458.9585172108</v>
      </c>
      <c r="L5" s="133">
        <f>+IF('Data 2022'!I5=0,"",'Data 2022'!I5*1000/'Data 2022'!C5)</f>
        <v>0.38786758412926636</v>
      </c>
      <c r="M5" s="132">
        <f>+IF('Data 2022'!I5=0,"",('Data 2022'!J5-'Data 2022'!K5)*1000000/'Data 2022'!C5)</f>
        <v>488.89117113416171</v>
      </c>
      <c r="N5" s="132">
        <f>+IF('Data 2022'!L5=0,"",('Data 2022'!M5)*1000000/'Data 2022'!L5)</f>
        <v>909422.20704958611</v>
      </c>
      <c r="O5" s="132">
        <f>+IF('Data 2022'!L5=0,"",('Data 2022'!M5-'Data 2022'!N5)*1000000/'Data 2022'!L5)</f>
        <v>786592.1310915763</v>
      </c>
      <c r="P5" s="133">
        <f>+IF('Data 2022'!L5=0,"",'Data 2022'!L5*1000/'Data 2022'!C5)</f>
        <v>4.0111601793844782</v>
      </c>
      <c r="Q5" s="132">
        <f>+IF('Data 2022'!L5=0,"",('Data 2022'!M5-'Data 2022'!N5)*1000000/'Data 2022'!C5)</f>
        <v>3155.1470336517064</v>
      </c>
      <c r="R5" s="132">
        <f>+IF('Data 2022'!O5=0,"",('Data 2022'!P5)*1000000/'Data 2022'!O5)</f>
        <v>70172.04587890103</v>
      </c>
      <c r="S5" s="132">
        <f>+IF('Data 2022'!O5=0,"",('Data 2022'!P5-'Data 2022'!Q5)*1000000/'Data 2022'!O5)</f>
        <v>68411.576420378769</v>
      </c>
      <c r="T5" s="133">
        <f>+IF('Data 2022'!O5=0,"",'Data 2022'!O5*1000/'Data 2022'!C5)</f>
        <v>10.267365033720173</v>
      </c>
      <c r="U5" s="132">
        <f>+IF('Data 2022'!O5=0,"",('Data 2022'!P5-'Data 2022'!Q5)*1000000/'Data 2022'!C5)</f>
        <v>702.40662764027252</v>
      </c>
      <c r="V5" s="132">
        <f>+IF('Data 2022'!X5=0,"",('Data 2022'!Y5)*1000000/'Data 2022'!X5)</f>
        <v>1253096.4467005075</v>
      </c>
      <c r="W5" s="132">
        <f>+IF('Data 2022'!X5=0,"",('Data 2022'!Y5-'Data 2022'!Z5)*1000000/'Data 2022'!X5)</f>
        <v>930131.97969543166</v>
      </c>
      <c r="X5" s="133">
        <f>+IF('Data 2022'!X5=0,"",'Data 2022'!X5*1000/'Data 2022'!C5)</f>
        <v>1.6860086953544897</v>
      </c>
      <c r="Y5" s="132">
        <f>+IF('Data 2022'!X5=0,"",('Data 2022'!Y5-'Data 2022'!Z5)*1000000/'Data 2022'!C5)</f>
        <v>1568.2106055937834</v>
      </c>
      <c r="Z5" s="132">
        <f>+IF('Data 2022'!AA5=0,"",('Data 2022'!AB5)*1000000/'Data 2022'!AA5)</f>
        <v>864385.67493112944</v>
      </c>
      <c r="AA5" s="132">
        <f>+IF('Data 2022'!AA5=0,"",('Data 2022'!AB5-'Data 2022'!AC5)*1000000/'Data 2022'!AA5)</f>
        <v>809939.39393939392</v>
      </c>
      <c r="AB5" s="133">
        <f>+IF('Data 2022'!AA5=0,"",'Data 2022'!AA5*1000/'Data 2022'!C5)</f>
        <v>3.1067063777344153</v>
      </c>
      <c r="AC5" s="132">
        <f>+IF('Data 2022'!AA5=0,"",('Data 2022'!AB5-'Data 2022'!AC5)*1000000/'Data 2022'!C5)</f>
        <v>2516.2438807298622</v>
      </c>
      <c r="AD5" s="132">
        <f>+IF('Data 2022'!AD5=0,"",('Data 2022'!AE5)*1000000/'Data 2022'!AD5)</f>
        <v>32693.877551020407</v>
      </c>
      <c r="AE5" s="132">
        <f>+IF('Data 2022'!AD5=0,"",('Data 2022'!AE5-'Data 2022'!AF5)*1000000/'Data 2022'!AD5)</f>
        <v>32642.857142857149</v>
      </c>
      <c r="AF5" s="133">
        <f>+IF('Data 2022'!AD5=0,"",'Data 2022'!AD5*1000/'Data 2022'!C5)</f>
        <v>3.3549005511622334</v>
      </c>
      <c r="AG5" s="132">
        <f>+IF('Data 2022'!AD5=0,"",('Data 2022'!AE5-'Data 2022'!AF5)*1000000/'Data 2022'!C5)</f>
        <v>109.51353942008149</v>
      </c>
      <c r="AH5" s="132">
        <f>+IF('Data 2022'!AG5=0,"",('Data 2022'!AH5)*1000000/'Data 2022'!AG5)</f>
        <v>135257.99849186686</v>
      </c>
      <c r="AI5" s="132">
        <f>+IF('Data 2022'!AG5=0,"",('Data 2022'!AH5-'Data 2022'!AI5)*1000000/'Data 2022'!AG5)</f>
        <v>135257.99849186686</v>
      </c>
      <c r="AJ5" s="133">
        <f>+IF('Data 2022'!AG5=0,"",'Data 2022'!AG5*1000/'Data 2022'!C5)</f>
        <v>3.1779124302488788</v>
      </c>
      <c r="AK5" s="132">
        <f>+IF('Data 2022'!AG5=0,"",('Data 2022'!AH5-'Data 2022'!AI5)*1000000/'Data 2022'!C5)</f>
        <v>429.83807469788781</v>
      </c>
      <c r="AL5" s="132">
        <f>+IF('Data 2022'!AJ5=0,"",('Data 2022'!AK5)*1000000/'Data 2022'!AJ5)</f>
        <v>180342.14618973562</v>
      </c>
      <c r="AM5" s="132">
        <f>+IF('Data 2022'!AJ5=0,"",('Data 2022'!AK5-'Data 2022'!AL5)*1000000/'Data 2022'!AJ5)</f>
        <v>178326.59409020215</v>
      </c>
      <c r="AN5" s="133">
        <f>+IF('Data 2022'!AJ5=0,"",'Data 2022'!AJ5*1000/'Data 2022'!C5)</f>
        <v>5.5030639142788678</v>
      </c>
      <c r="AO5" s="132">
        <f>+IF('Data 2022'!AJ5=0,"",('Data 2022'!AK5-'Data 2022'!AL5)*1000000/'Data 2022'!C5)</f>
        <v>981.34264489404666</v>
      </c>
      <c r="AP5" s="132">
        <f>+IF('Data 2022'!AM5=0,"",('Data 2022'!AN5)*1000000/'Data 2022'!AM5)</f>
        <v>66071.428571428565</v>
      </c>
      <c r="AQ5" s="133">
        <f>+IF('Data 2022'!AM5=0,"",'Data 2022'!AM5*1000/'Data 2022'!C5)</f>
        <v>0.47927150730889051</v>
      </c>
      <c r="AR5" s="132">
        <f>+IF('Data 2022'!AM5=0,"",('Data 2022'!AN5)*1000000/'Data 2022'!C5)</f>
        <v>31.666153161480263</v>
      </c>
      <c r="AS5" s="132">
        <f>+IF('Data 2022'!AO5=0,"",('Data 2022'!AP5)*1000000/'Data 2022'!AO5)</f>
        <v>66767.123287671231</v>
      </c>
      <c r="AT5" s="133">
        <f>+IF('Data 2022'!AO5=0,"",'Data 2022'!AO5*1000/'Data 2022'!C5)</f>
        <v>2.4990585738249291</v>
      </c>
      <c r="AU5" s="132">
        <f>+IF('Data 2022'!AO5=0,"",('Data 2022'!AP5)*1000000/'Data 2022'!C5)</f>
        <v>166.85495190168086</v>
      </c>
      <c r="AV5" s="132">
        <f>+IF('Data 2022'!U5=0,"",('Data 2022'!V5)*1000000/'Data 2022'!U5)</f>
        <v>595943.661971831</v>
      </c>
      <c r="AW5" s="132">
        <f>+IF('Data 2022'!U5=0,"",('Data 2022'!V5-'Data 2022'!W5)*1000000/'Data 2022'!U5)</f>
        <v>297971.8309859155</v>
      </c>
      <c r="AX5" s="133">
        <f>+IF('Data 2022'!U5=0,"",'Data 2022'!U5*1000/'Data 2022'!C5)</f>
        <v>0.60764780390948614</v>
      </c>
      <c r="AY5" s="132">
        <f>+IF('Data 2022'!U5=0,"",('Data 2022'!V5-'Data 2022'!W5)*1000000/'Data 2022'!C5)</f>
        <v>181.06192872548013</v>
      </c>
      <c r="AZ5" s="132">
        <f>+IF(AS5="","",+IF('Data 2022'!BC5=0,0,('Data 2022'!BD5)*1000000/'Data 2022'!BC5))</f>
        <v>336648.11569643166</v>
      </c>
      <c r="BA5" s="132">
        <f>+IF(AS5="","",+IF('Data 2022'!BC5=0,0,('Data 2022'!BD5-'Data 2022'!BE5)*1000000/'Data 2022'!BC5))</f>
        <v>293735.67755974509</v>
      </c>
      <c r="BB5" s="133">
        <f>+IF(AT5="","",IF('Data 2022'!BC5=0,"",'Data 2022'!BC5*1000/'Data 2022'!C5))</f>
        <v>35.554414432919103</v>
      </c>
      <c r="BC5" s="132">
        <f>+IF(AU5="","",IF('Data 2022'!BC5=0,"",('Data 2022'!BD5-'Data 2022'!BE5)*1000000/'Data 2022'!C5))</f>
        <v>10443.600013693474</v>
      </c>
      <c r="BD5" s="132">
        <f>+IF('Data 2022'!BC5-'Data 2022'!BF5=0,"",('Data 2022'!BD5-'Data 2022'!BG5)*1000000/('Data 2022'!BC5-'Data 2022'!BF5))</f>
        <v>361332.73082662531</v>
      </c>
      <c r="BE5" s="132">
        <f>+IF('Data 2022'!BC5-'Data 2022'!BF5=0,"",('Data 2022'!BD5-'Data 2022'!BG5-'Data 2022'!BE5)*1000000/('Data 2022'!BC5-'Data 2022'!BF5))</f>
        <v>314496.94192816166</v>
      </c>
      <c r="BF5" s="133">
        <f>+IF('Data 2022'!BC5-'Data 2022'!BF5=0,"",('Data 2022'!BC5-'Data 2022'!BF5)*1000/'Data 2022'!C5)</f>
        <v>32.576084351785283</v>
      </c>
      <c r="BG5" s="132">
        <f>+IF('Data 2022'!BC5-'Data 2022'!BF5=0,"",('Data 2022'!BD5-'Data 2022'!BE5-'Data 2022'!BG5)*1000000/'Data 2022'!C5)</f>
        <v>10245.078908630312</v>
      </c>
      <c r="BH5" s="132">
        <f>+IF('Data 2022'!BF5=0,"",('Data 2022'!BG5)*1000000/'Data 2022'!BF5)</f>
        <v>66655.172413793087</v>
      </c>
      <c r="BI5" s="133">
        <f>+IF('Data 2022'!BF5=0,"",'Data 2022'!BF5*1000/'Data 2022'!C5)</f>
        <v>2.9783300811338194</v>
      </c>
      <c r="BJ5" s="132">
        <f>+IF('Data 2022'!BF5=0,"",('Data 2022'!BG5)*1000000/'Data 2022'!C5)</f>
        <v>198.52110506316112</v>
      </c>
      <c r="BK5" s="132">
        <f>+IF('Data 2022'!L5+'Data 2022'!O5+'Data 2022'!X5+'Data 2022'!AA5=0,"",('Data 2022'!M5+'Data 2022'!P5+'Data 2022'!Y5+'Data 2022'!AB5)*1000000/('Data 2022'!L5+'Data 2022'!O5+'Data 2022'!X5+'Data 2022'!AA5))</f>
        <v>480642.26606113918</v>
      </c>
      <c r="BL5" s="132">
        <f>+IF('Data 2022'!L5+'Data 2022'!O5+'Data 2022'!X5+'Data 2022'!AA5=0,"",('Data 2022'!M5-'Data 2022'!N5+'Data 2022'!P5-'Data 2022'!Q5+'Data 2022'!Y5-'Data 2022'!Z5+'Data 2022'!AB5-'Data 2022'!AC5)*1000000/('Data 2022'!L5+'Data 2022'!O5+'Data 2022'!X5+'Data 2022'!AA5))</f>
        <v>416438.99549444433</v>
      </c>
      <c r="BM5" s="133">
        <f>+('Data 2022'!L5+'Data 2022'!O5+'Data 2022'!X5+'Data 2022'!AA5)*1000/'Data 2022'!C5</f>
        <v>19.071240286193557</v>
      </c>
      <c r="BN5" s="132">
        <f>+('Data 2022'!M5-'Data 2022'!N5+'Data 2022'!P5-'Data 2022'!Q5+'Data 2022'!Y5-'Data 2022'!Z5+'Data 2022'!AB5-'Data 2022'!AC5)*1000000/('Data 2022'!C5)</f>
        <v>7942.0081476156247</v>
      </c>
      <c r="BO5" s="135" t="str">
        <f>+IF('Data 2022'!AQ5=0,"",'Data 2022'!AU5*1000/'Data 2022'!$C5)</f>
        <v/>
      </c>
      <c r="BP5" s="135" t="str">
        <f>+IF('Data 2022'!AR5=0,"",'Data 2022'!AV5*1000/'Data 2022'!$C5)</f>
        <v/>
      </c>
      <c r="BQ5" s="135" t="str">
        <f>+IF('Data 2022'!BI5=0,"",'Data 2022'!BI5*1000/'Data 2022'!$C5)</f>
        <v/>
      </c>
      <c r="BS5" s="135">
        <f>+IF('Data 2022'!AS5=0,"",'Data 2022'!AS5*1000/'Data 2022'!$C5)</f>
        <v>0.34233679093492175</v>
      </c>
      <c r="BT5" s="135">
        <f>+IF('Data 2022'!AT5=0,"",'Data 2022'!AT5*1000/'Data 2022'!$C5)</f>
        <v>0.23963575365444525</v>
      </c>
      <c r="BU5" s="135">
        <f>+IF('Data 2022'!BJ5=0,"",'Data 2022'!BJ5*1000/'Data 2022'!$C5)</f>
        <v>0.1369347163739687</v>
      </c>
      <c r="BW5" s="135">
        <f>+IF('Data 2022'!AU5=0,"",'Data 2022'!AU5*1000/'Data 2022'!$C5)</f>
        <v>3.2521995138817568</v>
      </c>
      <c r="BX5" s="135">
        <f>+IF('Data 2022'!AV5=0,"",'Data 2022'!AV5*1000/'Data 2022'!$C5)</f>
        <v>0.58197254458936698</v>
      </c>
      <c r="BY5" s="135">
        <f>+IF('Data 2022'!BK5=0,"",'Data 2022'!BK5*1000/'Data 2022'!$C5)</f>
        <v>0.2738694327479374</v>
      </c>
      <c r="CA5" s="135">
        <f>+IF('Data 2022'!AW5=0,"",'Data 2022'!AW5*1000/'Data 2022'!$C5)</f>
        <v>1.711683954674609</v>
      </c>
      <c r="CB5" s="135">
        <f>+IF('Data 2022'!AX5=0,"",'Data 2022'!AX5*1000/'Data 2022'!$C5)</f>
        <v>0.20540207456095305</v>
      </c>
      <c r="CC5" s="135">
        <f>+IF('Data 2022'!BL5=0,"",'Data 2022'!BL5*1000/'Data 2022'!$C5)</f>
        <v>0.1369347163739687</v>
      </c>
      <c r="CE5" s="135">
        <f>+IF('Data 2022'!AY5=0,"",'Data 2022'!AY5*1000/'Data 2022'!$C5)</f>
        <v>1.6774502755811167</v>
      </c>
      <c r="CF5" s="135">
        <f>+IF('Data 2022'!AZ5=0,"",'Data 2022'!AZ5*1000/'Data 2022'!$C5)</f>
        <v>0.61620622368285916</v>
      </c>
      <c r="CG5" s="135">
        <f>+IF('Data 2022'!BM5=0,"",'Data 2022'!BM5*1000/'Data 2022'!$C5)</f>
        <v>0.47927150730889051</v>
      </c>
      <c r="CI5" s="135">
        <f>+IF('Data 2022'!BA5=0,"",'Data 2022'!BA5*1000/'Data 2022'!$C5)</f>
        <v>6.9836705350724042</v>
      </c>
      <c r="CJ5" s="135">
        <f>+IF('Data 2022'!BB5=0,"",'Data 2022'!BB5*1000/'Data 2022'!$C5)</f>
        <v>1.6432165964876244</v>
      </c>
      <c r="CK5" s="135">
        <f>+IF('Data 2022'!BC5=0,"",'Data 2022'!BC5*1000/'Data 2022'!$C5)</f>
        <v>35.554414432919103</v>
      </c>
      <c r="CM5" s="134">
        <f>+IF('Data 2022'!BD5-'Data 2022'!BG5-'Data 2022'!E5+'Data 2022'!BE5=0,"",('Data 2022'!BD5-'Data 2022'!BG5-'Data 2022'!E5)*1000000/('Data 2022'!BC5-'Data 2022'!BF5-'Data 2022'!D5))</f>
        <v>363432.22370173107</v>
      </c>
      <c r="CN5" s="134">
        <f>+IF('Data 2022'!BD5-'Data 2022'!BG5-'Data 2022'!E5=0,"",('Data 2022'!BD5-'Data 2022'!BE5-'Data 2022'!BG5-'Data 2022'!E5)*1000000/('Data 2022'!BC5-'Data 2022'!BF5-'Data 2022'!D5))</f>
        <v>315956.32490013324</v>
      </c>
      <c r="CO5" s="137">
        <f>+IF('Data 2022'!BC5-'Data 2022'!BF5-'Data 2022'!D5=0,"",('Data 2022'!BC5-'Data 2022'!BF5-'Data 2022'!D5)*1000/'Data 2022'!C5)</f>
        <v>32.136866249015775</v>
      </c>
      <c r="CP5" s="134">
        <f>+IF('Data 2022'!BD5-'Data 2022'!BG5-'Data 2022'!E5=0,"",('Data 2022'!BD5-'Data 2022'!BE5-'Data 2022'!BG5-'Data 2022'!E5)*1000000/'Data 2022'!C5)</f>
        <v>10153.846153846156</v>
      </c>
    </row>
    <row r="6" spans="2:94" x14ac:dyDescent="0.25">
      <c r="B6" s="92" t="s">
        <v>3</v>
      </c>
      <c r="C6" s="132">
        <f>+IF('Data 2022'!D6=0,"",('Data 2022'!E6)*1000000/'Data 2022'!D6)</f>
        <v>267391.30434782611</v>
      </c>
      <c r="D6" s="133">
        <f>+IF('Data 2022'!D6=0,"",'Data 2022'!D6*1000/'Data 2022'!C6)</f>
        <v>2.188287902573617</v>
      </c>
      <c r="E6" s="132">
        <f>+IF('Data 2022'!D6=0,"",('Data 2022'!E6)*1000000/'Data 2022'!C6)</f>
        <v>585.12915655772804</v>
      </c>
      <c r="F6" s="134" t="str">
        <f>+IF('Data 2022'!F6=0,"",('Data 2022'!G6)*1000000/'Data 2022'!F6)</f>
        <v/>
      </c>
      <c r="G6" s="134" t="str">
        <f>+IF('Data 2022'!F6=0,"",('Data 2022'!G6-'Data 2022'!H6)*1000000/'Data 2022'!F6)</f>
        <v/>
      </c>
      <c r="H6" s="133" t="str">
        <f>+IF('Data 2022'!F6=0,"",'Data 2022'!F6*1000/'Data 2022'!C6)</f>
        <v/>
      </c>
      <c r="I6" s="132" t="str">
        <f>+IF('Data 2022'!F6=0,"",('Data 2022'!G6-'Data 2022'!H6)*1000000/'Data 2022'!C6)</f>
        <v/>
      </c>
      <c r="J6" s="132">
        <f>+IF('Data 2022'!I6=0,"",('Data 2022'!J6)*1000000/'Data 2022'!I6)</f>
        <v>1600000</v>
      </c>
      <c r="K6" s="132">
        <f>+IF('Data 2022'!I6=0,"",('Data 2022'!J6-'Data 2022'!K6)*1000000/'Data 2022'!I6)</f>
        <v>1160000</v>
      </c>
      <c r="L6" s="133">
        <f>+IF('Data 2022'!I6=0,"",'Data 2022'!I6*1000/'Data 2022'!C6)</f>
        <v>0.23785738071452356</v>
      </c>
      <c r="M6" s="132">
        <f>+IF('Data 2022'!I6=0,"",('Data 2022'!J6-'Data 2022'!K6)*1000000/'Data 2022'!C6)</f>
        <v>275.91456162884737</v>
      </c>
      <c r="N6" s="132">
        <f>+IF('Data 2022'!L6=0,"",('Data 2022'!M6)*1000000/'Data 2022'!L6)</f>
        <v>880193.90581717447</v>
      </c>
      <c r="O6" s="132">
        <f>+IF('Data 2022'!L6=0,"",('Data 2022'!M6-'Data 2022'!N6)*1000000/'Data 2022'!L6)</f>
        <v>798476.45429362881</v>
      </c>
      <c r="P6" s="133">
        <f>+IF('Data 2022'!L6=0,"",'Data 2022'!L6*1000/'Data 2022'!C6)</f>
        <v>6.8693211550354407</v>
      </c>
      <c r="Q6" s="132">
        <f>+IF('Data 2022'!L6=0,"",('Data 2022'!M6-'Data 2022'!N6)*1000000/'Data 2022'!C6)</f>
        <v>5484.9911992769139</v>
      </c>
      <c r="R6" s="132">
        <f>+IF('Data 2022'!O6=0,"",('Data 2022'!P6)*1000000/'Data 2022'!O6)</f>
        <v>79279.76350443429</v>
      </c>
      <c r="S6" s="132">
        <f>+IF('Data 2022'!O6=0,"",('Data 2022'!P6-'Data 2022'!Q6)*1000000/'Data 2022'!O6)</f>
        <v>79279.76350443429</v>
      </c>
      <c r="T6" s="133">
        <f>+IF('Data 2022'!O6=0,"",'Data 2022'!O6*1000/'Data 2022'!C6)</f>
        <v>17.701346272774845</v>
      </c>
      <c r="U6" s="132">
        <f>+IF('Data 2022'!O6=0,"",('Data 2022'!P6-'Data 2022'!Q6)*1000000/'Data 2022'!C6)</f>
        <v>1403.3585462156891</v>
      </c>
      <c r="V6" s="132">
        <f>+IF('Data 2022'!X6=0,"",('Data 2022'!Y6)*1000000/'Data 2022'!X6)</f>
        <v>1533333.3333333333</v>
      </c>
      <c r="W6" s="132">
        <f>+IF('Data 2022'!X6=0,"",('Data 2022'!Y6-'Data 2022'!Z6)*1000000/'Data 2022'!X6)</f>
        <v>1266666.6666666667</v>
      </c>
      <c r="X6" s="133">
        <f>+IF('Data 2022'!X6=0,"",'Data 2022'!X6*1000/'Data 2022'!C6)</f>
        <v>0.14271442842871415</v>
      </c>
      <c r="Y6" s="132">
        <f>+IF('Data 2022'!X6=0,"",('Data 2022'!Y6-'Data 2022'!Z6)*1000000/'Data 2022'!C6)</f>
        <v>180.77160934303791</v>
      </c>
      <c r="Z6" s="132">
        <f>+IF('Data 2022'!AA6=0,"",('Data 2022'!AB6)*1000000/'Data 2022'!AA6)</f>
        <v>1029673.590504451</v>
      </c>
      <c r="AA6" s="132">
        <f>+IF('Data 2022'!AA6=0,"",('Data 2022'!AB6-'Data 2022'!AC6)*1000000/'Data 2022'!AA6)</f>
        <v>836795.25222551927</v>
      </c>
      <c r="AB6" s="133">
        <f>+IF('Data 2022'!AA6=0,"",'Data 2022'!AA6*1000/'Data 2022'!C6)</f>
        <v>1.6031587460158889</v>
      </c>
      <c r="AC6" s="132">
        <f>+IF('Data 2022'!AA6=0,"",('Data 2022'!AB6-'Data 2022'!AC6)*1000000/'Data 2022'!C6)</f>
        <v>1341.5156272299132</v>
      </c>
      <c r="AD6" s="132">
        <f>+IF('Data 2022'!AD6=0,"",('Data 2022'!AE6)*1000000/'Data 2022'!AD6)</f>
        <v>20806.241872561768</v>
      </c>
      <c r="AE6" s="132">
        <f>+IF('Data 2022'!AD6=0,"",('Data 2022'!AE6-'Data 2022'!AF6)*1000000/'Data 2022'!AD6)</f>
        <v>20806.241872561768</v>
      </c>
      <c r="AF6" s="133">
        <f>+IF('Data 2022'!AD6=0,"",'Data 2022'!AD6*1000/'Data 2022'!C6)</f>
        <v>3.6582465153893726</v>
      </c>
      <c r="AG6" s="132">
        <f>+IF('Data 2022'!AD6=0,"",('Data 2022'!AE6-'Data 2022'!AF6)*1000000/'Data 2022'!C6)</f>
        <v>76.114361828647546</v>
      </c>
      <c r="AH6" s="132">
        <f>+IF('Data 2022'!AG6=0,"",('Data 2022'!AH6)*1000000/'Data 2022'!AG6)</f>
        <v>161111.11111111112</v>
      </c>
      <c r="AI6" s="132">
        <f>+IF('Data 2022'!AG6=0,"",('Data 2022'!AH6-'Data 2022'!AI6)*1000000/'Data 2022'!AG6)</f>
        <v>161111.11111111112</v>
      </c>
      <c r="AJ6" s="133">
        <f>+IF('Data 2022'!AG6=0,"",'Data 2022'!AG6*1000/'Data 2022'!C6)</f>
        <v>0.85628657057228486</v>
      </c>
      <c r="AK6" s="132">
        <f>+IF('Data 2022'!AG6=0,"",('Data 2022'!AH6-'Data 2022'!AI6)*1000000/'Data 2022'!C6)</f>
        <v>137.95728081442368</v>
      </c>
      <c r="AL6" s="132">
        <f>+IF('Data 2022'!AJ6=0,"",('Data 2022'!AK6)*1000000/'Data 2022'!AJ6)</f>
        <v>141054.19450631033</v>
      </c>
      <c r="AM6" s="132">
        <f>+IF('Data 2022'!AJ6=0,"",('Data 2022'!AK6-'Data 2022'!AL6)*1000000/'Data 2022'!AJ6)</f>
        <v>141054.19450631033</v>
      </c>
      <c r="AN6" s="133">
        <f>+IF('Data 2022'!AJ6=0,"",'Data 2022'!AJ6*1000/'Data 2022'!C6)</f>
        <v>6.4078778364492655</v>
      </c>
      <c r="AO6" s="132">
        <f>+IF('Data 2022'!AJ6=0,"",('Data 2022'!AK6-'Data 2022'!AL6)*1000000/'Data 2022'!C6)</f>
        <v>903.85804671518952</v>
      </c>
      <c r="AP6" s="132" t="str">
        <f>+IF('Data 2022'!AM6=0,"",('Data 2022'!AN6)*1000000/'Data 2022'!AM6)</f>
        <v/>
      </c>
      <c r="AQ6" s="133" t="str">
        <f>+IF('Data 2022'!AM6=0,"",'Data 2022'!AM6*1000/'Data 2022'!C6)</f>
        <v/>
      </c>
      <c r="AR6" s="132" t="str">
        <f>+IF('Data 2022'!AM6=0,"",('Data 2022'!AN6)*1000000/'Data 2022'!C6)</f>
        <v/>
      </c>
      <c r="AS6" s="132">
        <f>+IF('Data 2022'!AO6=0,"",('Data 2022'!AP6)*1000000/'Data 2022'!AO6)</f>
        <v>2288.3295194508009</v>
      </c>
      <c r="AT6" s="133">
        <f>+IF('Data 2022'!AO6=0,"",'Data 2022'!AO6*1000/'Data 2022'!C6)</f>
        <v>2.078873507444936</v>
      </c>
      <c r="AU6" s="132">
        <f>+IF('Data 2022'!AO6=0,"",('Data 2022'!AP6)*1000000/'Data 2022'!C6)</f>
        <v>4.7571476142904716</v>
      </c>
      <c r="AV6" s="132">
        <f>+IF('Data 2022'!U6=0,"",('Data 2022'!V6)*1000000/'Data 2022'!U6)</f>
        <v>544000</v>
      </c>
      <c r="AW6" s="132">
        <f>+IF('Data 2022'!U6=0,"",('Data 2022'!V6-'Data 2022'!W6)*1000000/'Data 2022'!U6)</f>
        <v>312000</v>
      </c>
      <c r="AX6" s="133">
        <f>+IF('Data 2022'!U6=0,"",'Data 2022'!U6*1000/'Data 2022'!C6)</f>
        <v>0.59464345178630895</v>
      </c>
      <c r="AY6" s="132">
        <f>+IF('Data 2022'!U6=0,"",('Data 2022'!V6-'Data 2022'!W6)*1000000/'Data 2022'!C6)</f>
        <v>185.5287569573284</v>
      </c>
      <c r="AZ6" s="132">
        <f>+IF(AS6="","",+IF('Data 2022'!BC6=0,0,('Data 2022'!BD6)*1000000/'Data 2022'!BC6))</f>
        <v>277078.65168539324</v>
      </c>
      <c r="BA6" s="132">
        <f>+IF(AS6="","",+IF('Data 2022'!BC6=0,0,('Data 2022'!BD6-'Data 2022'!BE6)*1000000/'Data 2022'!BC6))</f>
        <v>249887.64044943822</v>
      </c>
      <c r="BB6" s="133">
        <f>+IF(AT6="","",IF('Data 2022'!BC6=0,"",'Data 2022'!BC6*1000/'Data 2022'!C6))</f>
        <v>42.338613767185194</v>
      </c>
      <c r="BC6" s="132">
        <f>+IF(AU6="","",IF('Data 2022'!BC6=0,"",('Data 2022'!BD6-'Data 2022'!BE6)*1000000/'Data 2022'!C6))</f>
        <v>10579.896294182008</v>
      </c>
      <c r="BD6" s="132">
        <f>+IF('Data 2022'!BC6-'Data 2022'!BF6=0,"",('Data 2022'!BD6-'Data 2022'!BG6)*1000000/('Data 2022'!BC6-'Data 2022'!BF6))</f>
        <v>291267.87191303325</v>
      </c>
      <c r="BE6" s="132">
        <f>+IF('Data 2022'!BC6-'Data 2022'!BF6=0,"",('Data 2022'!BD6-'Data 2022'!BG6-'Data 2022'!BE6)*1000000/('Data 2022'!BC6-'Data 2022'!BF6))</f>
        <v>262672.81105990784</v>
      </c>
      <c r="BF6" s="133">
        <f>+IF('Data 2022'!BC6-'Data 2022'!BF6=0,"",('Data 2022'!BC6-'Data 2022'!BF6)*1000/'Data 2022'!C6)</f>
        <v>40.259740259740262</v>
      </c>
      <c r="BG6" s="132">
        <f>+IF('Data 2022'!BC6-'Data 2022'!BF6=0,"",('Data 2022'!BD6-'Data 2022'!BE6-'Data 2022'!BG6)*1000000/'Data 2022'!C6)</f>
        <v>10575.139146567719</v>
      </c>
      <c r="BH6" s="132">
        <f>+IF('Data 2022'!BF6=0,"",('Data 2022'!BG6)*1000000/'Data 2022'!BF6)</f>
        <v>2288.3295194508009</v>
      </c>
      <c r="BI6" s="133">
        <f>+IF('Data 2022'!BF6=0,"",'Data 2022'!BF6*1000/'Data 2022'!C6)</f>
        <v>2.078873507444936</v>
      </c>
      <c r="BJ6" s="132">
        <f>+IF('Data 2022'!BF6=0,"",('Data 2022'!BG6)*1000000/'Data 2022'!C6)</f>
        <v>4.7571476142904716</v>
      </c>
      <c r="BK6" s="132">
        <f>+IF('Data 2022'!L6+'Data 2022'!O6+'Data 2022'!X6+'Data 2022'!AA6=0,"",('Data 2022'!M6+'Data 2022'!P6+'Data 2022'!Y6+'Data 2022'!AB6)*1000000/('Data 2022'!L6+'Data 2022'!O6+'Data 2022'!X6+'Data 2022'!AA6))</f>
        <v>354121.47505422984</v>
      </c>
      <c r="BL6" s="132">
        <f>+IF('Data 2022'!L6+'Data 2022'!O6+'Data 2022'!X6+'Data 2022'!AA6=0,"",('Data 2022'!M6-'Data 2022'!N6+'Data 2022'!P6-'Data 2022'!Q6+'Data 2022'!Y6-'Data 2022'!Z6+'Data 2022'!AB6-'Data 2022'!AC6)*1000000/('Data 2022'!L6+'Data 2022'!O6+'Data 2022'!X6+'Data 2022'!AA6))</f>
        <v>319595.08315256686</v>
      </c>
      <c r="BM6" s="133">
        <f>+('Data 2022'!L6+'Data 2022'!O6+'Data 2022'!X6+'Data 2022'!AA6)*1000/'Data 2022'!C6</f>
        <v>26.316540602254889</v>
      </c>
      <c r="BN6" s="132">
        <f>+('Data 2022'!M6-'Data 2022'!N6+'Data 2022'!P6-'Data 2022'!Q6+'Data 2022'!Y6-'Data 2022'!Z6+'Data 2022'!AB6-'Data 2022'!AC6)*1000000/('Data 2022'!C6)</f>
        <v>8410.6369820655527</v>
      </c>
      <c r="BO6" s="135" t="str">
        <f>+IF('Data 2022'!AQ6=0,"",'Data 2022'!AU6*1000/'Data 2022'!$C6)</f>
        <v/>
      </c>
      <c r="BP6" s="135" t="str">
        <f>+IF('Data 2022'!AR6=0,"",'Data 2022'!AV6*1000/'Data 2022'!$C6)</f>
        <v/>
      </c>
      <c r="BQ6" s="135" t="str">
        <f>+IF('Data 2022'!BI6=0,"",'Data 2022'!BI6*1000/'Data 2022'!$C6)</f>
        <v/>
      </c>
      <c r="BS6" s="135">
        <f>+IF('Data 2022'!AS6=0,"",'Data 2022'!AS6*1000/'Data 2022'!$C6)</f>
        <v>0.19028590457161887</v>
      </c>
      <c r="BT6" s="135">
        <f>+IF('Data 2022'!AT6=0,"",'Data 2022'!AT6*1000/'Data 2022'!$C6)</f>
        <v>0.14271442842871415</v>
      </c>
      <c r="BU6" s="135">
        <f>+IF('Data 2022'!BJ6=0,"",'Data 2022'!BJ6*1000/'Data 2022'!$C6)</f>
        <v>4.7571476142904717E-2</v>
      </c>
      <c r="BW6" s="135">
        <f>+IF('Data 2022'!AU6=0,"",'Data 2022'!AU6*1000/'Data 2022'!$C6)</f>
        <v>2.2834308548594264</v>
      </c>
      <c r="BX6" s="135">
        <f>+IF('Data 2022'!AV6=0,"",'Data 2022'!AV6*1000/'Data 2022'!$C6)</f>
        <v>0.76114361828647548</v>
      </c>
      <c r="BY6" s="135">
        <f>+IF('Data 2022'!BK6=0,"",'Data 2022'!BK6*1000/'Data 2022'!$C6)</f>
        <v>0.57085771371485661</v>
      </c>
      <c r="CA6" s="135">
        <f>+IF('Data 2022'!AW6=0,"",'Data 2022'!AW6*1000/'Data 2022'!$C6)</f>
        <v>0.57085771371485661</v>
      </c>
      <c r="CB6" s="135">
        <f>+IF('Data 2022'!AX6=0,"",'Data 2022'!AX6*1000/'Data 2022'!$C6)</f>
        <v>0.23785738071452356</v>
      </c>
      <c r="CC6" s="135">
        <f>+IF('Data 2022'!BL6=0,"",'Data 2022'!BL6*1000/'Data 2022'!$C6)</f>
        <v>0.23785738071452356</v>
      </c>
      <c r="CE6" s="135">
        <f>+IF('Data 2022'!AY6=0,"",'Data 2022'!AY6*1000/'Data 2022'!$C6)</f>
        <v>0.14271442842871415</v>
      </c>
      <c r="CF6" s="135">
        <f>+IF('Data 2022'!AZ6=0,"",'Data 2022'!AZ6*1000/'Data 2022'!$C6)</f>
        <v>4.7571476142904717E-2</v>
      </c>
      <c r="CG6" s="135">
        <f>+IF('Data 2022'!BM6=0,"",'Data 2022'!BM6*1000/'Data 2022'!$C6)</f>
        <v>4.7571476142904717E-2</v>
      </c>
      <c r="CI6" s="135">
        <f>+IF('Data 2022'!BA6=0,"",'Data 2022'!BA6*1000/'Data 2022'!$C6)</f>
        <v>3.187288901574616</v>
      </c>
      <c r="CJ6" s="135">
        <f>+IF('Data 2022'!BB6=0,"",'Data 2022'!BB6*1000/'Data 2022'!$C6)</f>
        <v>1.1892869035726179</v>
      </c>
      <c r="CK6" s="135">
        <f>+IF('Data 2022'!BC6=0,"",'Data 2022'!BC6*1000/'Data 2022'!$C6)</f>
        <v>42.338613767185194</v>
      </c>
      <c r="CM6" s="134">
        <f>+IF('Data 2022'!BD6-'Data 2022'!BG6-'Data 2022'!E6+'Data 2022'!BE6=0,"",('Data 2022'!BD6-'Data 2022'!BG6-'Data 2022'!E6)*1000000/('Data 2022'!BC6-'Data 2022'!BF6-'Data 2022'!D6))</f>
        <v>292640.25990253658</v>
      </c>
      <c r="CN6" s="134">
        <f>+IF('Data 2022'!BD6-'Data 2022'!BG6-'Data 2022'!E6=0,"",('Data 2022'!BD6-'Data 2022'!BE6-'Data 2022'!BG6-'Data 2022'!E6)*1000000/('Data 2022'!BC6-'Data 2022'!BF6-'Data 2022'!D6))</f>
        <v>262401.59940022492</v>
      </c>
      <c r="CO6" s="137">
        <f>+IF('Data 2022'!BC6-'Data 2022'!BF6-'Data 2022'!D6=0,"",('Data 2022'!BC6-'Data 2022'!BF6-'Data 2022'!D6)*1000/'Data 2022'!C6)</f>
        <v>38.071452357166642</v>
      </c>
      <c r="CP6" s="134">
        <f>+IF('Data 2022'!BD6-'Data 2022'!BG6-'Data 2022'!E6=0,"",('Data 2022'!BD6-'Data 2022'!BE6-'Data 2022'!BG6-'Data 2022'!E6)*1000000/'Data 2022'!C6)</f>
        <v>9990.0099900099904</v>
      </c>
    </row>
    <row r="7" spans="2:94" x14ac:dyDescent="0.25">
      <c r="B7" s="92" t="s">
        <v>4</v>
      </c>
      <c r="C7" s="132">
        <f>+IF('Data 2022'!D7=0,"",('Data 2022'!E7)*1000000/'Data 2022'!D7)</f>
        <v>247641.50943396226</v>
      </c>
      <c r="D7" s="133">
        <f>+IF('Data 2022'!D7=0,"",'Data 2022'!D7*1000/'Data 2022'!C7)</f>
        <v>1.9168173598553346</v>
      </c>
      <c r="E7" s="132">
        <f>+IF('Data 2022'!D7=0,"",('Data 2022'!E7)*1000000/'Data 2022'!C7)</f>
        <v>474.68354430379748</v>
      </c>
      <c r="F7" s="134">
        <f>+IF('Data 2022'!F7=0,"",('Data 2022'!G7)*1000000/'Data 2022'!F7)</f>
        <v>1083333.3333333335</v>
      </c>
      <c r="G7" s="134">
        <f>+IF('Data 2022'!F7=0,"",('Data 2022'!G7-'Data 2022'!H7)*1000000/'Data 2022'!F7)</f>
        <v>1000000</v>
      </c>
      <c r="H7" s="133">
        <f>+IF('Data 2022'!F7=0,"",'Data 2022'!F7*1000/'Data 2022'!C7)</f>
        <v>0.10849909584086799</v>
      </c>
      <c r="I7" s="132">
        <f>+IF('Data 2022'!F7=0,"",('Data 2022'!G7-'Data 2022'!H7)*1000000/'Data 2022'!C7)</f>
        <v>108.49909584086799</v>
      </c>
      <c r="J7" s="132">
        <f>+IF('Data 2022'!I7=0,"",('Data 2022'!J7)*1000000/'Data 2022'!I7)</f>
        <v>1709090.9090909092</v>
      </c>
      <c r="K7" s="132">
        <f>+IF('Data 2022'!I7=0,"",('Data 2022'!J7-'Data 2022'!K7)*1000000/'Data 2022'!I7)</f>
        <v>1436363.6363636365</v>
      </c>
      <c r="L7" s="133">
        <f>+IF('Data 2022'!I7=0,"",'Data 2022'!I7*1000/'Data 2022'!C7)</f>
        <v>0.24864376130198915</v>
      </c>
      <c r="M7" s="132">
        <f>+IF('Data 2022'!I7=0,"",('Data 2022'!J7-'Data 2022'!K7)*1000000/'Data 2022'!C7)</f>
        <v>357.14285714285717</v>
      </c>
      <c r="N7" s="132">
        <f>+IF('Data 2022'!L7=0,"",('Data 2022'!M7)*1000000/'Data 2022'!L7)</f>
        <v>756147.5409836066</v>
      </c>
      <c r="O7" s="132">
        <f>+IF('Data 2022'!L7=0,"",('Data 2022'!M7-'Data 2022'!N7)*1000000/'Data 2022'!L7)</f>
        <v>655737.70491803286</v>
      </c>
      <c r="P7" s="133">
        <f>+IF('Data 2022'!L7=0,"",'Data 2022'!L7*1000/'Data 2022'!C7)</f>
        <v>2.206148282097649</v>
      </c>
      <c r="Q7" s="132">
        <f>+IF('Data 2022'!L7=0,"",('Data 2022'!M7-'Data 2022'!N7)*1000000/'Data 2022'!C7)</f>
        <v>1446.6546112115732</v>
      </c>
      <c r="R7" s="132">
        <f>+IF('Data 2022'!O7=0,"",('Data 2022'!P7)*1000000/'Data 2022'!O7)</f>
        <v>56300.268096514752</v>
      </c>
      <c r="S7" s="132">
        <f>+IF('Data 2022'!O7=0,"",('Data 2022'!P7-'Data 2022'!Q7)*1000000/'Data 2022'!O7)</f>
        <v>56300.268096514752</v>
      </c>
      <c r="T7" s="133">
        <f>+IF('Data 2022'!O7=0,"",'Data 2022'!O7*1000/'Data 2022'!C7)</f>
        <v>6.7450271247739604</v>
      </c>
      <c r="U7" s="132">
        <f>+IF('Data 2022'!O7=0,"",('Data 2022'!P7-'Data 2022'!Q7)*1000000/'Data 2022'!C7)</f>
        <v>379.74683544303798</v>
      </c>
      <c r="V7" s="132">
        <f>+IF('Data 2022'!X7=0,"",('Data 2022'!Y7)*1000000/'Data 2022'!X7)</f>
        <v>1317647.0588235294</v>
      </c>
      <c r="W7" s="132">
        <f>+IF('Data 2022'!X7=0,"",('Data 2022'!Y7-'Data 2022'!Z7)*1000000/'Data 2022'!X7)</f>
        <v>1062352.9411764706</v>
      </c>
      <c r="X7" s="133">
        <f>+IF('Data 2022'!X7=0,"",'Data 2022'!X7*1000/'Data 2022'!C7)</f>
        <v>3.8426763110307416</v>
      </c>
      <c r="Y7" s="132">
        <f>+IF('Data 2022'!X7=0,"",('Data 2022'!Y7-'Data 2022'!Z7)*1000000/'Data 2022'!C7)</f>
        <v>4082.2784810126582</v>
      </c>
      <c r="Z7" s="132">
        <f>+IF('Data 2022'!AA7=0,"",('Data 2022'!AB7)*1000000/'Data 2022'!AA7)</f>
        <v>891832.22958057397</v>
      </c>
      <c r="AA7" s="132">
        <f>+IF('Data 2022'!AA7=0,"",('Data 2022'!AB7-'Data 2022'!AC7)*1000000/'Data 2022'!AA7)</f>
        <v>803532.00883002218</v>
      </c>
      <c r="AB7" s="133">
        <f>+IF('Data 2022'!AA7=0,"",'Data 2022'!AA7*1000/'Data 2022'!C7)</f>
        <v>2.0479204339963832</v>
      </c>
      <c r="AC7" s="132">
        <f>+IF('Data 2022'!AA7=0,"",('Data 2022'!AB7-'Data 2022'!AC7)*1000000/'Data 2022'!C7)</f>
        <v>1645.5696202531647</v>
      </c>
      <c r="AD7" s="132">
        <f>+IF('Data 2022'!AD7=0,"",('Data 2022'!AE7)*1000000/'Data 2022'!AD7)</f>
        <v>22368.42105263158</v>
      </c>
      <c r="AE7" s="132">
        <f>+IF('Data 2022'!AD7=0,"",('Data 2022'!AE7-'Data 2022'!AF7)*1000000/'Data 2022'!AD7)</f>
        <v>22368.42105263158</v>
      </c>
      <c r="AF7" s="133">
        <f>+IF('Data 2022'!AD7=0,"",'Data 2022'!AD7*1000/'Data 2022'!C7)</f>
        <v>3.4358047016274864</v>
      </c>
      <c r="AG7" s="132">
        <f>+IF('Data 2022'!AD7=0,"",('Data 2022'!AE7-'Data 2022'!AF7)*1000000/'Data 2022'!C7)</f>
        <v>76.853526220614825</v>
      </c>
      <c r="AH7" s="132">
        <f>+IF('Data 2022'!AG7=0,"",('Data 2022'!AH7)*1000000/'Data 2022'!AG7)</f>
        <v>160237.38872403558</v>
      </c>
      <c r="AI7" s="132">
        <f>+IF('Data 2022'!AG7=0,"",('Data 2022'!AH7-'Data 2022'!AI7)*1000000/'Data 2022'!AG7)</f>
        <v>160237.38872403558</v>
      </c>
      <c r="AJ7" s="133">
        <f>+IF('Data 2022'!AG7=0,"",'Data 2022'!AG7*1000/'Data 2022'!C7)</f>
        <v>1.5235081374321882</v>
      </c>
      <c r="AK7" s="132">
        <f>+IF('Data 2022'!AG7=0,"",('Data 2022'!AH7-'Data 2022'!AI7)*1000000/'Data 2022'!C7)</f>
        <v>244.12296564195299</v>
      </c>
      <c r="AL7" s="132">
        <f>+IF('Data 2022'!AJ7=0,"",('Data 2022'!AK7)*1000000/'Data 2022'!AJ7)</f>
        <v>284957.62711864407</v>
      </c>
      <c r="AM7" s="132">
        <f>+IF('Data 2022'!AJ7=0,"",('Data 2022'!AK7-'Data 2022'!AL7)*1000000/'Data 2022'!AJ7)</f>
        <v>277542.37288135593</v>
      </c>
      <c r="AN7" s="133">
        <f>+IF('Data 2022'!AJ7=0,"",'Data 2022'!AJ7*1000/'Data 2022'!C7)</f>
        <v>4.267631103074141</v>
      </c>
      <c r="AO7" s="132">
        <f>+IF('Data 2022'!AJ7=0,"",('Data 2022'!AK7-'Data 2022'!AL7)*1000000/'Data 2022'!C7)</f>
        <v>1184.4484629294757</v>
      </c>
      <c r="AP7" s="132">
        <f>+IF('Data 2022'!AM7=0,"",('Data 2022'!AN7)*1000000/'Data 2022'!AM7)</f>
        <v>200000</v>
      </c>
      <c r="AQ7" s="133">
        <f>+IF('Data 2022'!AM7=0,"",'Data 2022'!AM7*1000/'Data 2022'!C7)</f>
        <v>2.2603978300180832E-2</v>
      </c>
      <c r="AR7" s="132">
        <f>+IF('Data 2022'!AM7=0,"",('Data 2022'!AN7)*1000000/'Data 2022'!C7)</f>
        <v>4.5207956600361667</v>
      </c>
      <c r="AS7" s="132">
        <f>+IF('Data 2022'!AO7=0,"",('Data 2022'!AP7)*1000000/'Data 2022'!AO7)</f>
        <v>71678.321678321663</v>
      </c>
      <c r="AT7" s="133">
        <f>+IF('Data 2022'!AO7=0,"",'Data 2022'!AO7*1000/'Data 2022'!C7)</f>
        <v>2.5858951175406872</v>
      </c>
      <c r="AU7" s="132">
        <f>+IF('Data 2022'!AO7=0,"",('Data 2022'!AP7)*1000000/'Data 2022'!C7)</f>
        <v>185.3526220614828</v>
      </c>
      <c r="AV7" s="132">
        <f>+IF('Data 2022'!U7=0,"",('Data 2022'!V7)*1000000/'Data 2022'!U7)</f>
        <v>713333.33333333337</v>
      </c>
      <c r="AW7" s="132">
        <f>+IF('Data 2022'!U7=0,"",('Data 2022'!V7-'Data 2022'!W7)*1000000/'Data 2022'!U7)</f>
        <v>353333.33333333326</v>
      </c>
      <c r="AX7" s="133">
        <f>+IF('Data 2022'!U7=0,"",'Data 2022'!U7*1000/'Data 2022'!C7)</f>
        <v>0.67811934900542492</v>
      </c>
      <c r="AY7" s="132">
        <f>+IF('Data 2022'!U7=0,"",('Data 2022'!V7-'Data 2022'!W7)*1000000/'Data 2022'!C7)</f>
        <v>239.60216998191677</v>
      </c>
      <c r="AZ7" s="132">
        <f>+IF(AS7="","",+IF('Data 2022'!BC7=0,0,('Data 2022'!BD7)*1000000/'Data 2022'!BC7))</f>
        <v>410588.95331095514</v>
      </c>
      <c r="BA7" s="132">
        <f>+IF(AS7="","",+IF('Data 2022'!BC7=0,0,('Data 2022'!BD7-'Data 2022'!BE7)*1000000/'Data 2022'!BC7))</f>
        <v>351998.77937137632</v>
      </c>
      <c r="BB7" s="133">
        <f>+IF(AT7="","",IF('Data 2022'!BC7=0,"",'Data 2022'!BC7*1000/'Data 2022'!C7))</f>
        <v>29.629294755877034</v>
      </c>
      <c r="BC7" s="132">
        <f>+IF(AU7="","",IF('Data 2022'!BC7=0,"",('Data 2022'!BD7-'Data 2022'!BE7)*1000000/'Data 2022'!C7))</f>
        <v>10429.475587703437</v>
      </c>
      <c r="BD7" s="132">
        <f>+IF('Data 2022'!BC7-'Data 2022'!BF7=0,"",('Data 2022'!BD7-'Data 2022'!BG7)*1000000/('Data 2022'!BC7-'Data 2022'!BF7))</f>
        <v>443198.92922871013</v>
      </c>
      <c r="BE7" s="132">
        <f>+IF('Data 2022'!BC7-'Data 2022'!BF7=0,"",('Data 2022'!BD7-'Data 2022'!BG7-'Data 2022'!BE7)*1000000/('Data 2022'!BC7-'Data 2022'!BF7))</f>
        <v>378952.65183202282</v>
      </c>
      <c r="BF7" s="133">
        <f>+IF('Data 2022'!BC7-'Data 2022'!BF7=0,"",('Data 2022'!BC7-'Data 2022'!BF7)*1000/'Data 2022'!C7)</f>
        <v>27.020795660036161</v>
      </c>
      <c r="BG7" s="132">
        <f>+IF('Data 2022'!BC7-'Data 2022'!BF7=0,"",('Data 2022'!BD7-'Data 2022'!BE7-'Data 2022'!BG7)*1000000/'Data 2022'!C7)</f>
        <v>10239.602169981918</v>
      </c>
      <c r="BH7" s="132">
        <f>+IF('Data 2022'!BF7=0,"",('Data 2022'!BG7)*1000000/'Data 2022'!BF7)</f>
        <v>72790.294627383002</v>
      </c>
      <c r="BI7" s="133">
        <f>+IF('Data 2022'!BF7=0,"",'Data 2022'!BF7*1000/'Data 2022'!C7)</f>
        <v>2.6084990958408678</v>
      </c>
      <c r="BJ7" s="132">
        <f>+IF('Data 2022'!BF7=0,"",('Data 2022'!BG7)*1000000/'Data 2022'!C7)</f>
        <v>189.87341772151893</v>
      </c>
      <c r="BK7" s="132">
        <f>+IF('Data 2022'!L7+'Data 2022'!O7+'Data 2022'!X7+'Data 2022'!AA7=0,"",('Data 2022'!M7+'Data 2022'!P7+'Data 2022'!Y7+'Data 2022'!AB7)*1000000/('Data 2022'!L7+'Data 2022'!O7+'Data 2022'!X7+'Data 2022'!AA7))</f>
        <v>602193.11605239112</v>
      </c>
      <c r="BL7" s="132">
        <f>+IF('Data 2022'!L7+'Data 2022'!O7+'Data 2022'!X7+'Data 2022'!AA7=0,"",('Data 2022'!M7-'Data 2022'!N7+'Data 2022'!P7-'Data 2022'!Q7+'Data 2022'!Y7-'Data 2022'!Z7+'Data 2022'!AB7-'Data 2022'!AC7)*1000000/('Data 2022'!L7+'Data 2022'!O7+'Data 2022'!X7+'Data 2022'!AA7))</f>
        <v>508985.68382576917</v>
      </c>
      <c r="BM7" s="133">
        <f>+('Data 2022'!L7+'Data 2022'!O7+'Data 2022'!X7+'Data 2022'!AA7)*1000/'Data 2022'!C7</f>
        <v>14.841772151898734</v>
      </c>
      <c r="BN7" s="132">
        <f>+('Data 2022'!M7-'Data 2022'!N7+'Data 2022'!P7-'Data 2022'!Q7+'Data 2022'!Y7-'Data 2022'!Z7+'Data 2022'!AB7-'Data 2022'!AC7)*1000000/('Data 2022'!C7)</f>
        <v>7554.2495479204354</v>
      </c>
      <c r="BO7" s="135" t="str">
        <f>+IF('Data 2022'!AQ7=0,"",'Data 2022'!AU7*1000/'Data 2022'!$C7)</f>
        <v/>
      </c>
      <c r="BP7" s="135">
        <f>+IF('Data 2022'!AR7=0,"",'Data 2022'!AV7*1000/'Data 2022'!$C7)</f>
        <v>9.0415913200723327E-2</v>
      </c>
      <c r="BQ7" s="135" t="str">
        <f>+IF('Data 2022'!BI7=0,"",'Data 2022'!BI7*1000/'Data 2022'!$C7)</f>
        <v/>
      </c>
      <c r="BS7" s="135">
        <f>+IF('Data 2022'!AS7=0,"",'Data 2022'!AS7*1000/'Data 2022'!$C7)</f>
        <v>0.13562386980108498</v>
      </c>
      <c r="BT7" s="135">
        <f>+IF('Data 2022'!AT7=0,"",'Data 2022'!AT7*1000/'Data 2022'!$C7)</f>
        <v>4.5207956600361664E-2</v>
      </c>
      <c r="BU7" s="135">
        <f>+IF('Data 2022'!BJ7=0,"",'Data 2022'!BJ7*1000/'Data 2022'!$C7)</f>
        <v>9.0415913200723327E-2</v>
      </c>
      <c r="BW7" s="135">
        <f>+IF('Data 2022'!AU7=0,"",'Data 2022'!AU7*1000/'Data 2022'!$C7)</f>
        <v>0.67811934900542492</v>
      </c>
      <c r="BX7" s="135">
        <f>+IF('Data 2022'!AV7=0,"",'Data 2022'!AV7*1000/'Data 2022'!$C7)</f>
        <v>9.0415913200723327E-2</v>
      </c>
      <c r="BY7" s="135">
        <f>+IF('Data 2022'!BK7=0,"",'Data 2022'!BK7*1000/'Data 2022'!$C7)</f>
        <v>0.22603978300180833</v>
      </c>
      <c r="CA7" s="135">
        <f>+IF('Data 2022'!AW7=0,"",'Data 2022'!AW7*1000/'Data 2022'!$C7)</f>
        <v>0.58770343580470163</v>
      </c>
      <c r="CB7" s="135">
        <f>+IF('Data 2022'!AX7=0,"",'Data 2022'!AX7*1000/'Data 2022'!$C7)</f>
        <v>4.5207956600361664E-2</v>
      </c>
      <c r="CC7" s="135">
        <f>+IF('Data 2022'!BL7=0,"",'Data 2022'!BL7*1000/'Data 2022'!$C7)</f>
        <v>0.22603978300180833</v>
      </c>
      <c r="CE7" s="135">
        <f>+IF('Data 2022'!AY7=0,"",'Data 2022'!AY7*1000/'Data 2022'!$C7)</f>
        <v>1.7631103074141048</v>
      </c>
      <c r="CF7" s="135">
        <f>+IF('Data 2022'!AZ7=0,"",'Data 2022'!AZ7*1000/'Data 2022'!$C7)</f>
        <v>0.36166365280289331</v>
      </c>
      <c r="CG7" s="135">
        <f>+IF('Data 2022'!BM7=0,"",'Data 2022'!BM7*1000/'Data 2022'!$C7)</f>
        <v>0.54249547920433994</v>
      </c>
      <c r="CI7" s="135">
        <f>+IF('Data 2022'!BA7=0,"",'Data 2022'!BA7*1000/'Data 2022'!$C7)</f>
        <v>3.1645569620253164</v>
      </c>
      <c r="CJ7" s="135">
        <f>+IF('Data 2022'!BB7=0,"",'Data 2022'!BB7*1000/'Data 2022'!$C7)</f>
        <v>0.58770343580470163</v>
      </c>
      <c r="CK7" s="135">
        <f>+IF('Data 2022'!BC7=0,"",'Data 2022'!BC7*1000/'Data 2022'!$C7)</f>
        <v>29.629294755877034</v>
      </c>
      <c r="CM7" s="134">
        <f>+IF('Data 2022'!BD7-'Data 2022'!BG7-'Data 2022'!E7+'Data 2022'!BE7=0,"",('Data 2022'!BD7-'Data 2022'!BG7-'Data 2022'!E7)*1000000/('Data 2022'!BC7-'Data 2022'!BF7-'Data 2022'!D7))</f>
        <v>458130.74014046468</v>
      </c>
      <c r="CN7" s="134">
        <f>+IF('Data 2022'!BD7-'Data 2022'!BG7-'Data 2022'!E7=0,"",('Data 2022'!BD7-'Data 2022'!BE7-'Data 2022'!BG7-'Data 2022'!E7)*1000000/('Data 2022'!BC7-'Data 2022'!BF7-'Data 2022'!D7))</f>
        <v>388978.93030794174</v>
      </c>
      <c r="CO7" s="137">
        <f>+IF('Data 2022'!BC7-'Data 2022'!BF7-'Data 2022'!D7=0,"",('Data 2022'!BC7-'Data 2022'!BF7-'Data 2022'!D7)*1000/'Data 2022'!C7)</f>
        <v>25.103978300180831</v>
      </c>
      <c r="CP7" s="134">
        <f>+IF('Data 2022'!BD7-'Data 2022'!BG7-'Data 2022'!E7=0,"",('Data 2022'!BD7-'Data 2022'!BE7-'Data 2022'!BG7-'Data 2022'!E7)*1000000/'Data 2022'!C7)</f>
        <v>9764.9186256781213</v>
      </c>
    </row>
    <row r="8" spans="2:94" x14ac:dyDescent="0.25">
      <c r="B8" s="92" t="s">
        <v>5</v>
      </c>
      <c r="C8" s="132">
        <f>+IF('Data 2022'!D8=0,"",('Data 2022'!E8)*1000000/'Data 2022'!D8)</f>
        <v>341743.73737373739</v>
      </c>
      <c r="D8" s="133">
        <f>+IF('Data 2022'!D8=0,"",'Data 2022'!D8*1000/'Data 2022'!C8)</f>
        <v>1.3050355918797785</v>
      </c>
      <c r="E8" s="132">
        <f>+IF('Data 2022'!D8=0,"",('Data 2022'!E8)*1000000/'Data 2022'!C8)</f>
        <v>445.98774057474293</v>
      </c>
      <c r="F8" s="134">
        <f>+IF('Data 2022'!F8=0,"",('Data 2022'!G8)*1000000/'Data 2022'!F8)</f>
        <v>386465</v>
      </c>
      <c r="G8" s="134">
        <f>+IF('Data 2022'!F8=0,"",('Data 2022'!G8-'Data 2022'!H8)*1000000/'Data 2022'!F8)</f>
        <v>268961.875</v>
      </c>
      <c r="H8" s="133">
        <f>+IF('Data 2022'!F8=0,"",'Data 2022'!F8*1000/'Data 2022'!C8)</f>
        <v>0.21091484313208542</v>
      </c>
      <c r="I8" s="132">
        <f>+IF('Data 2022'!F8=0,"",('Data 2022'!G8-'Data 2022'!H8)*1000000/'Data 2022'!C8)</f>
        <v>56.728051674136566</v>
      </c>
      <c r="J8" s="132">
        <f>+IF('Data 2022'!I8=0,"",('Data 2022'!J8)*1000000/'Data 2022'!I8)</f>
        <v>1179260</v>
      </c>
      <c r="K8" s="132">
        <f>+IF('Data 2022'!I8=0,"",('Data 2022'!J8-'Data 2022'!K8)*1000000/'Data 2022'!I8)</f>
        <v>1085257.5</v>
      </c>
      <c r="L8" s="133">
        <f>+IF('Data 2022'!I8=0,"",'Data 2022'!I8*1000/'Data 2022'!C8)</f>
        <v>0.2636435539151068</v>
      </c>
      <c r="M8" s="132">
        <f>+IF('Data 2022'!I8=0,"",('Data 2022'!J8-'Data 2022'!K8)*1000000/'Data 2022'!C8)</f>
        <v>286.12114421302397</v>
      </c>
      <c r="N8" s="132">
        <f>+IF('Data 2022'!L8=0,"",('Data 2022'!M8)*1000000/'Data 2022'!L8)</f>
        <v>760014.74103585654</v>
      </c>
      <c r="O8" s="132">
        <f>+IF('Data 2022'!L8=0,"",('Data 2022'!M8-'Data 2022'!N8)*1000000/'Data 2022'!L8)</f>
        <v>681445.41832669324</v>
      </c>
      <c r="P8" s="133">
        <f>+IF('Data 2022'!L8=0,"",'Data 2022'!L8*1000/'Data 2022'!C8)</f>
        <v>2.3161086211442132</v>
      </c>
      <c r="Q8" s="132">
        <f>+IF('Data 2022'!L8=0,"",('Data 2022'!M8-'Data 2022'!N8)*1000000/'Data 2022'!C8)</f>
        <v>1578.3016082256788</v>
      </c>
      <c r="R8" s="132">
        <f>+IF('Data 2022'!O8=0,"",('Data 2022'!P8)*1000000/'Data 2022'!O8)</f>
        <v>48820.028544243578</v>
      </c>
      <c r="S8" s="132">
        <f>+IF('Data 2022'!O8=0,"",('Data 2022'!P8-'Data 2022'!Q8)*1000000/'Data 2022'!O8)</f>
        <v>39875.927687916272</v>
      </c>
      <c r="T8" s="133">
        <f>+IF('Data 2022'!O8=0,"",'Data 2022'!O8*1000/'Data 2022'!C8)</f>
        <v>2.7708937516477721</v>
      </c>
      <c r="U8" s="132">
        <f>+IF('Data 2022'!O8=0,"",('Data 2022'!P8-'Data 2022'!Q8)*1000000/'Data 2022'!C8)</f>
        <v>110.49195887160559</v>
      </c>
      <c r="V8" s="132">
        <f>+IF('Data 2022'!X8=0,"",('Data 2022'!Y8)*1000000/'Data 2022'!X8)</f>
        <v>1079516.4383561644</v>
      </c>
      <c r="W8" s="132">
        <f>+IF('Data 2022'!X8=0,"",('Data 2022'!Y8-'Data 2022'!Z8)*1000000/'Data 2022'!X8)</f>
        <v>806400.94836670184</v>
      </c>
      <c r="X8" s="133">
        <f>+IF('Data 2022'!X8=0,"",'Data 2022'!X8*1000/'Data 2022'!C8)</f>
        <v>1.2509886633271816</v>
      </c>
      <c r="Y8" s="132">
        <f>+IF('Data 2022'!X8=0,"",('Data 2022'!Y8-'Data 2022'!Z8)*1000000/'Data 2022'!C8)</f>
        <v>1008.798444503032</v>
      </c>
      <c r="Z8" s="132">
        <f>+IF('Data 2022'!AA8=0,"",('Data 2022'!AB8)*1000000/'Data 2022'!AA8)</f>
        <v>572625.42047092749</v>
      </c>
      <c r="AA8" s="132">
        <f>+IF('Data 2022'!AA8=0,"",('Data 2022'!AB8-'Data 2022'!AC8)*1000000/'Data 2022'!AA8)</f>
        <v>520558.00096107641</v>
      </c>
      <c r="AB8" s="133">
        <f>+IF('Data 2022'!AA8=0,"",'Data 2022'!AA8*1000/'Data 2022'!C8)</f>
        <v>2.7432111784866859</v>
      </c>
      <c r="AC8" s="132">
        <f>+IF('Data 2022'!AA8=0,"",('Data 2022'!AB8-'Data 2022'!AC8)*1000000/'Data 2022'!C8)</f>
        <v>1428.0005272871078</v>
      </c>
      <c r="AD8" s="132">
        <f>+IF('Data 2022'!AD8=0,"",('Data 2022'!AE8)*1000000/'Data 2022'!AD8)</f>
        <v>18284.84</v>
      </c>
      <c r="AE8" s="132">
        <f>+IF('Data 2022'!AD8=0,"",('Data 2022'!AE8-'Data 2022'!AF8)*1000000/'Data 2022'!AD8)</f>
        <v>18160.48</v>
      </c>
      <c r="AF8" s="133">
        <f>+IF('Data 2022'!AD8=0,"",'Data 2022'!AD8*1000/'Data 2022'!C8)</f>
        <v>3.2955444239388347</v>
      </c>
      <c r="AG8" s="132">
        <f>+IF('Data 2022'!AD8=0,"",('Data 2022'!AE8-'Data 2022'!AF8)*1000000/'Data 2022'!C8)</f>
        <v>59.848668600052726</v>
      </c>
      <c r="AH8" s="132">
        <f>+IF('Data 2022'!AG8=0,"",('Data 2022'!AH8)*1000000/'Data 2022'!AG8)</f>
        <v>148718.16160118606</v>
      </c>
      <c r="AI8" s="132">
        <f>+IF('Data 2022'!AG8=0,"",('Data 2022'!AH8-'Data 2022'!AI8)*1000000/'Data 2022'!AG8)</f>
        <v>140391.99406968124</v>
      </c>
      <c r="AJ8" s="133">
        <f>+IF('Data 2022'!AG8=0,"",'Data 2022'!AG8*1000/'Data 2022'!C8)</f>
        <v>1.7782757711573951</v>
      </c>
      <c r="AK8" s="132">
        <f>+IF('Data 2022'!AG8=0,"",('Data 2022'!AH8-'Data 2022'!AI8)*1000000/'Data 2022'!C8)</f>
        <v>249.65568151858687</v>
      </c>
      <c r="AL8" s="132">
        <f>+IF('Data 2022'!AJ8=0,"",('Data 2022'!AK8)*1000000/'Data 2022'!AJ8)</f>
        <v>315320.26315789472</v>
      </c>
      <c r="AM8" s="132">
        <f>+IF('Data 2022'!AJ8=0,"",('Data 2022'!AK8-'Data 2022'!AL8)*1000000/'Data 2022'!AJ8)</f>
        <v>272777.15789473685</v>
      </c>
      <c r="AN8" s="133">
        <f>+IF('Data 2022'!AJ8=0,"",'Data 2022'!AJ8*1000/'Data 2022'!C8)</f>
        <v>2.5046137621935145</v>
      </c>
      <c r="AO8" s="132">
        <f>+IF('Data 2022'!AJ8=0,"",('Data 2022'!AK8-'Data 2022'!AL8)*1000000/'Data 2022'!C8)</f>
        <v>683.20142367519111</v>
      </c>
      <c r="AP8" s="132">
        <f>+IF('Data 2022'!AM8=0,"",('Data 2022'!AN8)*1000000/'Data 2022'!AM8)</f>
        <v>1171.979243884359</v>
      </c>
      <c r="AQ8" s="133">
        <f>+IF('Data 2022'!AM8=0,"",'Data 2022'!AM8*1000/'Data 2022'!C8)</f>
        <v>1.7782757711573951</v>
      </c>
      <c r="AR8" s="132">
        <f>+IF('Data 2022'!AM8=0,"",('Data 2022'!AN8)*1000000/'Data 2022'!C8)</f>
        <v>2.0841022936989191</v>
      </c>
      <c r="AS8" s="132" t="str">
        <f>+IF('Data 2022'!AO8=0,"",('Data 2022'!AP8)*1000000/'Data 2022'!AO8)</f>
        <v/>
      </c>
      <c r="AT8" s="133" t="str">
        <f>+IF('Data 2022'!AO8=0,"",'Data 2022'!AO8*1000/'Data 2022'!C8)</f>
        <v/>
      </c>
      <c r="AU8" s="132" t="str">
        <f>+IF('Data 2022'!AO8=0,"",('Data 2022'!AP8)*1000000/'Data 2022'!C8)</f>
        <v/>
      </c>
      <c r="AV8" s="132">
        <f>+IF('Data 2022'!U8=0,"",('Data 2022'!V8)*1000000/'Data 2022'!U8)</f>
        <v>516190.26178010466</v>
      </c>
      <c r="AW8" s="132">
        <f>+IF('Data 2022'!U8=0,"",('Data 2022'!V8-'Data 2022'!W8)*1000000/'Data 2022'!U8)</f>
        <v>296294.97382198955</v>
      </c>
      <c r="AX8" s="133">
        <f>+IF('Data 2022'!U8=0,"",'Data 2022'!U8*1000/'Data 2022'!C8)</f>
        <v>1.2588979699446348</v>
      </c>
      <c r="AY8" s="132">
        <f>+IF('Data 2022'!U8=0,"",('Data 2022'!V8-'Data 2022'!W8)*1000000/'Data 2022'!C8)</f>
        <v>373.00514104930141</v>
      </c>
      <c r="AZ8" s="132" t="str">
        <f>+IF(AS8="","",+IF('Data 2022'!BC8=0,0,('Data 2022'!BD8)*1000000/'Data 2022'!BC8))</f>
        <v/>
      </c>
      <c r="BA8" s="132" t="str">
        <f>+IF(AS8="","",+IF('Data 2022'!BC8=0,0,('Data 2022'!BD8-'Data 2022'!BE8)*1000000/'Data 2022'!BC8))</f>
        <v/>
      </c>
      <c r="BB8" s="133" t="str">
        <f>+IF(AT8="","",IF('Data 2022'!BC8=0,"",'Data 2022'!BC8*1000/'Data 2022'!C8))</f>
        <v/>
      </c>
      <c r="BC8" s="132" t="str">
        <f>+IF(AU8="","",IF('Data 2022'!BC8=0,"",('Data 2022'!BD8-'Data 2022'!BE8)*1000000/'Data 2022'!C8))</f>
        <v/>
      </c>
      <c r="BD8" s="132" t="str">
        <f>+IF('Data 2022'!BC8-'Data 2022'!BF8=0,"",('Data 2022'!BD8-'Data 2022'!BG8)*1000000/('Data 2022'!BC8-'Data 2022'!BF8))</f>
        <v/>
      </c>
      <c r="BE8" s="132" t="str">
        <f>+IF('Data 2022'!BC8-'Data 2022'!BF8=0,"",('Data 2022'!BD8-'Data 2022'!BG8-'Data 2022'!BE8)*1000000/('Data 2022'!BC8-'Data 2022'!BF8))</f>
        <v/>
      </c>
      <c r="BF8" s="133" t="str">
        <f>+IF('Data 2022'!BC8-'Data 2022'!BF8=0,"",('Data 2022'!BC8-'Data 2022'!BF8)*1000/'Data 2022'!C8)</f>
        <v/>
      </c>
      <c r="BG8" s="132" t="str">
        <f>+IF('Data 2022'!BC8-'Data 2022'!BF8=0,"",('Data 2022'!BD8-'Data 2022'!BE8-'Data 2022'!BG8)*1000000/'Data 2022'!C8)</f>
        <v/>
      </c>
      <c r="BH8" s="132" t="str">
        <f>+IF('Data 2022'!BF8=0,"",('Data 2022'!BG8)*1000000/'Data 2022'!BF8)</f>
        <v/>
      </c>
      <c r="BI8" s="133" t="str">
        <f>+IF('Data 2022'!BF8=0,"",'Data 2022'!BF8*1000/'Data 2022'!C8)</f>
        <v/>
      </c>
      <c r="BJ8" s="132" t="str">
        <f>+IF('Data 2022'!BF8=0,"",('Data 2022'!BG8)*1000000/'Data 2022'!C8)</f>
        <v/>
      </c>
      <c r="BK8" s="132">
        <f>+IF('Data 2022'!L8+'Data 2022'!O8+'Data 2022'!X8+'Data 2022'!AA8=0,"",('Data 2022'!M8+'Data 2022'!P8+'Data 2022'!Y8+'Data 2022'!AB8)*1000000/('Data 2022'!L8+'Data 2022'!O8+'Data 2022'!X8+'Data 2022'!AA8))</f>
        <v>530419.53839454218</v>
      </c>
      <c r="BL8" s="132">
        <f>+IF('Data 2022'!L8+'Data 2022'!O8+'Data 2022'!X8+'Data 2022'!AA8=0,"",('Data 2022'!M8-'Data 2022'!N8+'Data 2022'!P8-'Data 2022'!Q8+'Data 2022'!Y8-'Data 2022'!Z8+'Data 2022'!AB8-'Data 2022'!AC8)*1000000/('Data 2022'!L8+'Data 2022'!O8+'Data 2022'!X8+'Data 2022'!AA8))</f>
        <v>454300.26128610829</v>
      </c>
      <c r="BM8" s="133">
        <f>+('Data 2022'!L8+'Data 2022'!O8+'Data 2022'!X8+'Data 2022'!AA8)*1000/'Data 2022'!C8</f>
        <v>9.0812022146058524</v>
      </c>
      <c r="BN8" s="132">
        <f>+('Data 2022'!M8-'Data 2022'!N8+'Data 2022'!P8-'Data 2022'!Q8+'Data 2022'!Y8-'Data 2022'!Z8+'Data 2022'!AB8-'Data 2022'!AC8)*1000000/('Data 2022'!C8)</f>
        <v>4125.5925388874239</v>
      </c>
      <c r="BO8" s="135" t="str">
        <f>+IF('Data 2022'!AQ8=0,"",'Data 2022'!AU8*1000/'Data 2022'!$C8)</f>
        <v/>
      </c>
      <c r="BP8" s="135" t="str">
        <f>+IF('Data 2022'!AR8=0,"",'Data 2022'!AV8*1000/'Data 2022'!$C8)</f>
        <v/>
      </c>
      <c r="BQ8" s="135" t="str">
        <f>+IF('Data 2022'!BI8=0,"",'Data 2022'!BI8*1000/'Data 2022'!$C8)</f>
        <v/>
      </c>
      <c r="BS8" s="135"/>
      <c r="BT8" s="135"/>
      <c r="BU8" s="135"/>
      <c r="BW8" s="135"/>
      <c r="BX8" s="135"/>
      <c r="BY8" s="135"/>
      <c r="CA8" s="135"/>
      <c r="CB8" s="135"/>
      <c r="CC8" s="135"/>
      <c r="CE8" s="135"/>
      <c r="CF8" s="135"/>
      <c r="CG8" s="135"/>
      <c r="CI8" s="135"/>
      <c r="CJ8" s="135"/>
      <c r="CK8" s="135"/>
      <c r="CM8" s="134"/>
      <c r="CN8" s="134"/>
      <c r="CO8" s="137"/>
      <c r="CP8" s="134"/>
    </row>
    <row r="9" spans="2:94" s="16" customFormat="1" ht="13.5" customHeight="1" x14ac:dyDescent="0.25">
      <c r="B9" s="92" t="s">
        <v>6</v>
      </c>
      <c r="C9" s="132">
        <f>+IF('Data 2022'!D9=0,"",('Data 2022'!E9)*1000000/'Data 2022'!D9)</f>
        <v>288013.3928571429</v>
      </c>
      <c r="D9" s="133">
        <f>+IF('Data 2022'!D9=0,"",'Data 2022'!D9*1000/'Data 2022'!C9)</f>
        <v>1.7257983743595671</v>
      </c>
      <c r="E9" s="132">
        <f>+IF('Data 2022'!D9=0,"",('Data 2022'!E9)*1000000/'Data 2022'!C9)</f>
        <v>497.05304518664047</v>
      </c>
      <c r="F9" s="134">
        <f>+IF('Data 2022'!F9=0,"",('Data 2022'!G9)*1000000/'Data 2022'!F9)</f>
        <v>546769.23076923075</v>
      </c>
      <c r="G9" s="134">
        <f>+IF('Data 2022'!F9=0,"",('Data 2022'!G9-'Data 2022'!H9)*1000000/'Data 2022'!F9)</f>
        <v>546769.23076923075</v>
      </c>
      <c r="H9" s="133">
        <f>+IF('Data 2022'!F9=0,"",'Data 2022'!F9*1000/'Data 2022'!C9)</f>
        <v>0.25039485342270501</v>
      </c>
      <c r="I9" s="132">
        <f>+IF('Data 2022'!F9=0,"",('Data 2022'!G9-'Data 2022'!H9)*1000000/'Data 2022'!C9)</f>
        <v>136.90820139450673</v>
      </c>
      <c r="J9" s="132">
        <f>+IF('Data 2022'!I9=0,"",('Data 2022'!J9)*1000000/'Data 2022'!I9)</f>
        <v>1162201.2578616352</v>
      </c>
      <c r="K9" s="132">
        <f>+IF('Data 2022'!I9=0,"",('Data 2022'!J9-'Data 2022'!K9)*1000000/'Data 2022'!I9)</f>
        <v>946415.09433962253</v>
      </c>
      <c r="L9" s="133">
        <f>+IF('Data 2022'!I9=0,"",'Data 2022'!I9*1000/'Data 2022'!C9)</f>
        <v>0.61250433375707847</v>
      </c>
      <c r="M9" s="132">
        <f>+IF('Data 2022'!I9=0,"",('Data 2022'!J9-'Data 2022'!K9)*1000000/'Data 2022'!C9)</f>
        <v>579.68334681613305</v>
      </c>
      <c r="N9" s="132">
        <f>+IF('Data 2022'!L9=0,"",('Data 2022'!M9)*1000000/'Data 2022'!L9)</f>
        <v>1035109.3210586881</v>
      </c>
      <c r="O9" s="132">
        <f>+IF('Data 2022'!L9=0,"",('Data 2022'!M9-'Data 2022'!N9)*1000000/'Data 2022'!L9)</f>
        <v>928411.96777905617</v>
      </c>
      <c r="P9" s="133">
        <f>+IF('Data 2022'!L9=0,"",'Data 2022'!L9*1000/'Data 2022'!C9)</f>
        <v>3.3475865788358568</v>
      </c>
      <c r="Q9" s="132">
        <f>+IF('Data 2022'!L9=0,"",('Data 2022'!M9-'Data 2022'!N9)*1000000/'Data 2022'!C9)</f>
        <v>3107.9394429677563</v>
      </c>
      <c r="R9" s="132">
        <f>+IF('Data 2022'!O9=0,"",('Data 2022'!P9)*1000000/'Data 2022'!O9)</f>
        <v>324542.85714285716</v>
      </c>
      <c r="S9" s="132">
        <f>+IF('Data 2022'!O9=0,"",('Data 2022'!P9-'Data 2022'!Q9)*1000000/'Data 2022'!O9)</f>
        <v>277057.14285714284</v>
      </c>
      <c r="T9" s="133">
        <f>+IF('Data 2022'!O9=0,"",'Data 2022'!O9*1000/'Data 2022'!C9)</f>
        <v>1.3482799799684118</v>
      </c>
      <c r="U9" s="132">
        <f>+IF('Data 2022'!O9=0,"",('Data 2022'!P9-'Data 2022'!Q9)*1000000/'Data 2022'!C9)</f>
        <v>373.55059902153397</v>
      </c>
      <c r="V9" s="132">
        <f>+IF('Data 2022'!X9=0,"",('Data 2022'!Y9)*1000000/'Data 2022'!X9)</f>
        <v>1333441.5584415584</v>
      </c>
      <c r="W9" s="132">
        <f>+IF('Data 2022'!X9=0,"",('Data 2022'!Y9-'Data 2022'!Z9)*1000000/'Data 2022'!X9)</f>
        <v>1076428.5714285714</v>
      </c>
      <c r="X9" s="133">
        <f>+IF('Data 2022'!X9=0,"",'Data 2022'!X9*1000/'Data 2022'!C9)</f>
        <v>1.1864863823722023</v>
      </c>
      <c r="Y9" s="132">
        <f>+IF('Data 2022'!X9=0,"",('Data 2022'!Y9-'Data 2022'!Z9)*1000000/'Data 2022'!C9)</f>
        <v>1277.1678415963634</v>
      </c>
      <c r="Z9" s="132">
        <f>+IF('Data 2022'!AA9=0,"",('Data 2022'!AB9)*1000000/'Data 2022'!AA9)</f>
        <v>811425.70281124499</v>
      </c>
      <c r="AA9" s="132">
        <f>+IF('Data 2022'!AA9=0,"",('Data 2022'!AB9-'Data 2022'!AC9)*1000000/'Data 2022'!AA9)</f>
        <v>768453.81526104419</v>
      </c>
      <c r="AB9" s="133">
        <f>+IF('Data 2022'!AA9=0,"",'Data 2022'!AA9*1000/'Data 2022'!C9)</f>
        <v>1.9184098000693401</v>
      </c>
      <c r="AC9" s="132">
        <f>+IF('Data 2022'!AA9=0,"",('Data 2022'!AB9-'Data 2022'!AC9)*1000000/'Data 2022'!C9)</f>
        <v>1474.2093300974614</v>
      </c>
      <c r="AD9" s="132">
        <f>+IF('Data 2022'!AD9=0,"",('Data 2022'!AE9)*1000000/'Data 2022'!AD9)</f>
        <v>38966.13190730838</v>
      </c>
      <c r="AE9" s="132">
        <f>+IF('Data 2022'!AD9=0,"",('Data 2022'!AE9-'Data 2022'!AF9)*1000000/'Data 2022'!AD9)</f>
        <v>36880.570409982174</v>
      </c>
      <c r="AF9" s="133">
        <f>+IF('Data 2022'!AD9=0,"",'Data 2022'!AD9*1000/'Data 2022'!C9)</f>
        <v>2.161100196463654</v>
      </c>
      <c r="AG9" s="132">
        <f>+IF('Data 2022'!AD9=0,"",('Data 2022'!AE9-'Data 2022'!AF9)*1000000/'Data 2022'!C9)</f>
        <v>79.702607958704107</v>
      </c>
      <c r="AH9" s="132">
        <f>+IF('Data 2022'!AG9=0,"",('Data 2022'!AH9)*1000000/'Data 2022'!AG9)</f>
        <v>177476.09942638624</v>
      </c>
      <c r="AI9" s="132">
        <f>+IF('Data 2022'!AG9=0,"",('Data 2022'!AH9-'Data 2022'!AI9)*1000000/'Data 2022'!AG9)</f>
        <v>172409.17782026771</v>
      </c>
      <c r="AJ9" s="133">
        <f>+IF('Data 2022'!AG9=0,"",'Data 2022'!AG9*1000/'Data 2022'!C9)</f>
        <v>2.0147155129242265</v>
      </c>
      <c r="AK9" s="132">
        <f>+IF('Data 2022'!AG9=0,"",('Data 2022'!AH9-'Data 2022'!AI9)*1000000/'Data 2022'!C9)</f>
        <v>347.35544512500479</v>
      </c>
      <c r="AL9" s="132">
        <f>+IF('Data 2022'!AJ9=0,"",('Data 2022'!AK9)*1000000/'Data 2022'!AJ9)</f>
        <v>245203.171456888</v>
      </c>
      <c r="AM9" s="132">
        <f>+IF('Data 2022'!AJ9=0,"",('Data 2022'!AK9-'Data 2022'!AL9)*1000000/'Data 2022'!AJ9)</f>
        <v>220713.57779980177</v>
      </c>
      <c r="AN9" s="133">
        <f>+IF('Data 2022'!AJ9=0,"",'Data 2022'!AJ9*1000/'Data 2022'!C9)</f>
        <v>3.8868985708232211</v>
      </c>
      <c r="AO9" s="132">
        <f>+IF('Data 2022'!AJ9=0,"",('Data 2022'!AK9-'Data 2022'!AL9)*1000000/'Data 2022'!C9)</f>
        <v>857.89129011132945</v>
      </c>
      <c r="AP9" s="132">
        <f>+IF('Data 2022'!AM9=0,"",('Data 2022'!AN9)*1000000/'Data 2022'!AM9)</f>
        <v>56790.123456790119</v>
      </c>
      <c r="AQ9" s="133">
        <f>+IF('Data 2022'!AM9=0,"",'Data 2022'!AM9*1000/'Data 2022'!C9)</f>
        <v>0.93609152894949732</v>
      </c>
      <c r="AR9" s="132">
        <f>+IF('Data 2022'!AM9=0,"",('Data 2022'!AN9)*1000000/'Data 2022'!C9)</f>
        <v>53.160753495897374</v>
      </c>
      <c r="AS9" s="132">
        <f>+IF('Data 2022'!AO9=0,"",('Data 2022'!AP9)*1000000/'Data 2022'!AO9)</f>
        <v>79270.072992700734</v>
      </c>
      <c r="AT9" s="133">
        <f>+IF('Data 2022'!AO9=0,"",'Data 2022'!AO9*1000/'Data 2022'!C9)</f>
        <v>1.5832659193343348</v>
      </c>
      <c r="AU9" s="132">
        <f>+IF('Data 2022'!AO9=0,"",('Data 2022'!AP9)*1000000/'Data 2022'!C9)</f>
        <v>125.50560499248816</v>
      </c>
      <c r="AV9" s="132">
        <f>+IF('Data 2022'!U9=0,"",('Data 2022'!V9)*1000000/'Data 2022'!U9)</f>
        <v>929294.1176470588</v>
      </c>
      <c r="AW9" s="132">
        <f>+IF('Data 2022'!U9=0,"",('Data 2022'!V9-'Data 2022'!W9)*1000000/'Data 2022'!U9)</f>
        <v>453294.1176470588</v>
      </c>
      <c r="AX9" s="133">
        <f>+IF('Data 2022'!U9=0,"",'Data 2022'!U9*1000/'Data 2022'!C9)</f>
        <v>0.32743942370661427</v>
      </c>
      <c r="AY9" s="132">
        <f>+IF('Data 2022'!U9=0,"",('Data 2022'!V9-'Data 2022'!W9)*1000000/'Data 2022'!C9)</f>
        <v>148.42636465195113</v>
      </c>
      <c r="AZ9" s="132">
        <f>+IF(AS9="","",+IF('Data 2022'!BC9=0,0,('Data 2022'!BD9)*1000000/'Data 2022'!BC9))</f>
        <v>481951.52830529923</v>
      </c>
      <c r="BA9" s="132">
        <f>+IF(AS9="","",+IF('Data 2022'!BC9=0,0,('Data 2022'!BD9-'Data 2022'!BE9)*1000000/'Data 2022'!BC9))</f>
        <v>425304.75673720374</v>
      </c>
      <c r="BB9" s="133">
        <f>+IF(AT9="","",IF('Data 2022'!BC9=0,"",'Data 2022'!BC9*1000/'Data 2022'!C9))</f>
        <v>21.298971454986713</v>
      </c>
      <c r="BC9" s="132">
        <f>+IF(AU9="","",IF('Data 2022'!BC9=0,"",('Data 2022'!BD9-'Data 2022'!BE9)*1000000/'Data 2022'!C9))</f>
        <v>9058.5538734157708</v>
      </c>
      <c r="BD9" s="132">
        <f>+IF('Data 2022'!BC9-'Data 2022'!BF9=0,"",('Data 2022'!BD9-'Data 2022'!BG9)*1000000/('Data 2022'!BC9-'Data 2022'!BF9))</f>
        <v>537093.33333333326</v>
      </c>
      <c r="BE9" s="132">
        <f>+IF('Data 2022'!BC9-'Data 2022'!BF9=0,"",('Data 2022'!BD9-'Data 2022'!BG9-'Data 2022'!BE9)*1000000/('Data 2022'!BC9-'Data 2022'!BF9))</f>
        <v>472847.17948717944</v>
      </c>
      <c r="BF9" s="133">
        <f>+IF('Data 2022'!BC9-'Data 2022'!BF9=0,"",('Data 2022'!BC9-'Data 2022'!BF9)*1000/'Data 2022'!C9)</f>
        <v>18.779614006702882</v>
      </c>
      <c r="BG9" s="132">
        <f>+IF('Data 2022'!BC9-'Data 2022'!BF9=0,"",('Data 2022'!BD9-'Data 2022'!BE9-'Data 2022'!BG9)*1000000/'Data 2022'!C9)</f>
        <v>8879.8875149273863</v>
      </c>
      <c r="BH9" s="132">
        <f>+IF('Data 2022'!BF9=0,"",('Data 2022'!BG9)*1000000/'Data 2022'!BF9)</f>
        <v>70917.431192660544</v>
      </c>
      <c r="BI9" s="133">
        <f>+IF('Data 2022'!BF9=0,"",'Data 2022'!BF9*1000/'Data 2022'!C9)</f>
        <v>2.5193574482838326</v>
      </c>
      <c r="BJ9" s="132">
        <f>+IF('Data 2022'!BF9=0,"",('Data 2022'!BG9)*1000000/'Data 2022'!C9)</f>
        <v>178.66635848838553</v>
      </c>
      <c r="BK9" s="132">
        <f>+IF('Data 2022'!L9+'Data 2022'!O9+'Data 2022'!X9+'Data 2022'!AA9=0,"",('Data 2022'!M9+'Data 2022'!P9+'Data 2022'!Y9+'Data 2022'!AB9)*1000000/('Data 2022'!L9+'Data 2022'!O9+'Data 2022'!X9+'Data 2022'!AA9))</f>
        <v>902661.72839506168</v>
      </c>
      <c r="BL9" s="132">
        <f>+IF('Data 2022'!L9+'Data 2022'!O9+'Data 2022'!X9+'Data 2022'!AA9=0,"",('Data 2022'!M9-'Data 2022'!N9+'Data 2022'!P9-'Data 2022'!Q9+'Data 2022'!Y9-'Data 2022'!Z9+'Data 2022'!AB9-'Data 2022'!AC9)*1000000/('Data 2022'!L9+'Data 2022'!O9+'Data 2022'!X9+'Data 2022'!AA9))</f>
        <v>799007.4074074073</v>
      </c>
      <c r="BM9" s="133">
        <f>+('Data 2022'!L9+'Data 2022'!O9+'Data 2022'!X9+'Data 2022'!AA9)*1000/'Data 2022'!C9</f>
        <v>7.8007627412458103</v>
      </c>
      <c r="BN9" s="132">
        <f>+('Data 2022'!M9-'Data 2022'!N9+'Data 2022'!P9-'Data 2022'!Q9+'Data 2022'!Y9-'Data 2022'!Z9+'Data 2022'!AB9-'Data 2022'!AC9)*1000000/('Data 2022'!C9)</f>
        <v>6232.8672136831146</v>
      </c>
      <c r="BO9" s="135" t="str">
        <f>+IF('Data 2022'!AQ9=0,"",'Data 2022'!AU9*1000/'Data 2022'!$C9)</f>
        <v/>
      </c>
      <c r="BP9" s="135" t="str">
        <f>+IF('Data 2022'!AR9=0,"",'Data 2022'!AV9*1000/'Data 2022'!$C9)</f>
        <v/>
      </c>
      <c r="BQ9" s="135" t="str">
        <f>+IF('Data 2022'!BI9=0,"",'Data 2022'!BI9*1000/'Data 2022'!$C9)</f>
        <v/>
      </c>
      <c r="BR9"/>
      <c r="BS9" s="135">
        <f>+IF('Data 2022'!AS9=0,"",'Data 2022'!AS9*1000/'Data 2022'!$C9)</f>
        <v>0.11556685542586387</v>
      </c>
      <c r="BT9" s="135">
        <f>+IF('Data 2022'!AT9=0,"",'Data 2022'!AT9*1000/'Data 2022'!$C9)</f>
        <v>0.11556685542586387</v>
      </c>
      <c r="BU9" s="135">
        <f>+IF('Data 2022'!BJ9=0,"",'Data 2022'!BJ9*1000/'Data 2022'!$C9)</f>
        <v>0.23113371085172774</v>
      </c>
      <c r="BV9"/>
      <c r="BW9" s="135">
        <f>+IF('Data 2022'!AU9=0,"",'Data 2022'!AU9*1000/'Data 2022'!$C9)</f>
        <v>1.117146269116684</v>
      </c>
      <c r="BX9" s="135">
        <f>+IF('Data 2022'!AV9=0,"",'Data 2022'!AV9*1000/'Data 2022'!$C9)</f>
        <v>0.26965599599368234</v>
      </c>
      <c r="BY9" s="135">
        <f>+IF('Data 2022'!BK9=0,"",'Data 2022'!BK9*1000/'Data 2022'!$C9)</f>
        <v>0.50078970684541002</v>
      </c>
      <c r="BZ9"/>
      <c r="CA9" s="135">
        <f>+IF('Data 2022'!AW9=0,"",'Data 2022'!AW9*1000/'Data 2022'!$C9)</f>
        <v>1.0786239839747294</v>
      </c>
      <c r="CB9" s="135">
        <f>+IF('Data 2022'!AX9=0,"",'Data 2022'!AX9*1000/'Data 2022'!$C9)</f>
        <v>0.1926114257097731</v>
      </c>
      <c r="CC9" s="135">
        <f>+IF('Data 2022'!BL9=0,"",'Data 2022'!BL9*1000/'Data 2022'!$C9)</f>
        <v>3.8522285141954618E-2</v>
      </c>
      <c r="CD9"/>
      <c r="CE9" s="135">
        <f>+IF('Data 2022'!AY9=0,"",'Data 2022'!AY9*1000/'Data 2022'!$C9)</f>
        <v>0.57783427712931934</v>
      </c>
      <c r="CF9" s="135">
        <f>+IF('Data 2022'!AZ9=0,"",'Data 2022'!AZ9*1000/'Data 2022'!$C9)</f>
        <v>0.23113371085172774</v>
      </c>
      <c r="CG9" s="135">
        <f>+IF('Data 2022'!BM9=0,"",'Data 2022'!BM9*1000/'Data 2022'!$C9)</f>
        <v>0.26965599599368234</v>
      </c>
      <c r="CH9"/>
      <c r="CI9" s="135">
        <f>+IF('Data 2022'!BA9=0,"",'Data 2022'!BA9*1000/'Data 2022'!$C9)</f>
        <v>2.8891713856465966</v>
      </c>
      <c r="CJ9" s="135">
        <f>+IF('Data 2022'!BB9=0,"",'Data 2022'!BB9*1000/'Data 2022'!$C9)</f>
        <v>0.80896798798104708</v>
      </c>
      <c r="CK9" s="135">
        <f>+IF('Data 2022'!BC9=0,"",'Data 2022'!BC9*1000/'Data 2022'!$C9)</f>
        <v>21.298971454986713</v>
      </c>
      <c r="CL9"/>
      <c r="CM9" s="134">
        <f>+IF('Data 2022'!BD9-'Data 2022'!BG9-'Data 2022'!E9+'Data 2022'!BE9=0,"",('Data 2022'!BD9-'Data 2022'!BG9-'Data 2022'!E9)*1000000/('Data 2022'!BC9-'Data 2022'!BF9-'Data 2022'!D9))</f>
        <v>562299.52563812956</v>
      </c>
      <c r="CN9" s="134">
        <f>+IF('Data 2022'!BD9-'Data 2022'!BG9-'Data 2022'!E9=0,"",('Data 2022'!BD9-'Data 2022'!BE9-'Data 2022'!BG9-'Data 2022'!E9)*1000000/('Data 2022'!BC9-'Data 2022'!BF9-'Data 2022'!D9))</f>
        <v>491551.84097583004</v>
      </c>
      <c r="CO9" s="137">
        <f>+IF('Data 2022'!BC9-'Data 2022'!BF9-'Data 2022'!D9=0,"",('Data 2022'!BC9-'Data 2022'!BF9-'Data 2022'!D9)*1000/'Data 2022'!C9)</f>
        <v>17.053815632343316</v>
      </c>
      <c r="CP9" s="134">
        <f>+IF('Data 2022'!BD9-'Data 2022'!BG9-'Data 2022'!E9=0,"",('Data 2022'!BD9-'Data 2022'!BE9-'Data 2022'!BG9-'Data 2022'!E9)*1000000/'Data 2022'!C9)</f>
        <v>8382.8344697407447</v>
      </c>
    </row>
    <row r="10" spans="2:94" x14ac:dyDescent="0.25">
      <c r="B10" s="92" t="s">
        <v>9</v>
      </c>
      <c r="C10" s="132">
        <f>+IF('Data 2022'!D10=0,"",('Data 2022'!E10)*1000000/'Data 2022'!D10)</f>
        <v>261756.82889936827</v>
      </c>
      <c r="D10" s="133">
        <f>+IF('Data 2022'!D10=0,"",'Data 2022'!D10*1000/'Data 2022'!C10)</f>
        <v>1.9726195699868363</v>
      </c>
      <c r="E10" s="132">
        <f>+IF('Data 2022'!D10=0,"",('Data 2022'!E10)*1000000/'Data 2022'!C10)</f>
        <v>516.34664326458972</v>
      </c>
      <c r="F10" s="134">
        <f>+IF('Data 2022'!F10=0,"",('Data 2022'!G10)*1000000/'Data 2022'!F10)</f>
        <v>1208581.3734713076</v>
      </c>
      <c r="G10" s="134">
        <f>+IF('Data 2022'!F10=0,"",('Data 2022'!G10-'Data 2022'!H10)*1000000/'Data 2022'!F10)</f>
        <v>941052.68109125108</v>
      </c>
      <c r="H10" s="133">
        <f>+IF('Data 2022'!F10=0,"",'Data 2022'!F10*1000/'Data 2022'!C10)</f>
        <v>0.18657305835892934</v>
      </c>
      <c r="I10" s="132">
        <f>+IF('Data 2022'!F10=0,"",('Data 2022'!G10-'Data 2022'!H10)*1000000/'Data 2022'!C10)</f>
        <v>175.57507678806493</v>
      </c>
      <c r="J10" s="132">
        <f>+IF('Data 2022'!I10=0,"",('Data 2022'!J10)*1000000/'Data 2022'!I10)</f>
        <v>1940580.5555555555</v>
      </c>
      <c r="K10" s="132">
        <f>+IF('Data 2022'!I10=0,"",('Data 2022'!J10-'Data 2022'!K10)*1000000/'Data 2022'!I10)</f>
        <v>1541083.888888889</v>
      </c>
      <c r="L10" s="133">
        <f>+IF('Data 2022'!I10=0,"",'Data 2022'!I10*1000/'Data 2022'!C10)</f>
        <v>0.39491004826678366</v>
      </c>
      <c r="M10" s="132">
        <f>+IF('Data 2022'!I10=0,"",('Data 2022'!J10-'Data 2022'!K10)*1000000/'Data 2022'!C10)</f>
        <v>608.58951294427379</v>
      </c>
      <c r="N10" s="132">
        <f>+IF('Data 2022'!L10=0,"",('Data 2022'!M10)*1000000/'Data 2022'!L10)</f>
        <v>829824.60513088864</v>
      </c>
      <c r="O10" s="132">
        <f>+IF('Data 2022'!L10=0,"",('Data 2022'!M10-'Data 2022'!N10)*1000000/'Data 2022'!L10)</f>
        <v>720458.75046475441</v>
      </c>
      <c r="P10" s="133">
        <f>+IF('Data 2022'!L10=0,"",'Data 2022'!L10*1000/'Data 2022'!C10)</f>
        <v>3.1864414216761738</v>
      </c>
      <c r="Q10" s="132">
        <f>+IF('Data 2022'!L10=0,"",('Data 2022'!M10-'Data 2022'!N10)*1000000/'Data 2022'!C10)</f>
        <v>2295.6996050899515</v>
      </c>
      <c r="R10" s="132">
        <f>+IF('Data 2022'!O10=0,"",('Data 2022'!P10)*1000000/'Data 2022'!O10)</f>
        <v>162539.52676111768</v>
      </c>
      <c r="S10" s="132">
        <f>+IF('Data 2022'!O10=0,"",('Data 2022'!P10-'Data 2022'!Q10)*1000000/'Data 2022'!O10)</f>
        <v>161367.33815426996</v>
      </c>
      <c r="T10" s="133">
        <f>+IF('Data 2022'!O10=0,"",'Data 2022'!O10*1000/'Data 2022'!C10)</f>
        <v>3.5678806494076349</v>
      </c>
      <c r="U10" s="132">
        <f>+IF('Data 2022'!O10=0,"",('Data 2022'!P10-'Data 2022'!Q10)*1000000/'Data 2022'!C10)</f>
        <v>575.73940324703813</v>
      </c>
      <c r="V10" s="132">
        <f>+IF('Data 2022'!X10=0,"",('Data 2022'!Y10)*1000000/'Data 2022'!X10)</f>
        <v>1470427.45770209</v>
      </c>
      <c r="W10" s="132">
        <f>+IF('Data 2022'!X10=0,"",('Data 2022'!Y10-'Data 2022'!Z10)*1000000/'Data 2022'!X10)</f>
        <v>1096368.424932729</v>
      </c>
      <c r="X10" s="133">
        <f>+IF('Data 2022'!X10=0,"",'Data 2022'!X10*1000/'Data 2022'!C10)</f>
        <v>2.3807810443176831</v>
      </c>
      <c r="Y10" s="132">
        <f>+IF('Data 2022'!X10=0,"",('Data 2022'!Y10-'Data 2022'!Z10)*1000000/'Data 2022'!C10)</f>
        <v>2610.2131636682757</v>
      </c>
      <c r="Z10" s="132">
        <f>+IF('Data 2022'!AA10=0,"",('Data 2022'!AB10)*1000000/'Data 2022'!AA10)</f>
        <v>885158.96642824926</v>
      </c>
      <c r="AA10" s="132">
        <f>+IF('Data 2022'!AA10=0,"",('Data 2022'!AB10-'Data 2022'!AC10)*1000000/'Data 2022'!AA10)</f>
        <v>805999.5972678652</v>
      </c>
      <c r="AB10" s="133">
        <f>+IF('Data 2022'!AA10=0,"",'Data 2022'!AA10*1000/'Data 2022'!C10)</f>
        <v>2.7238262395787625</v>
      </c>
      <c r="AC10" s="132">
        <f>+IF('Data 2022'!AA10=0,"",('Data 2022'!AB10-'Data 2022'!AC10)*1000000/'Data 2022'!C10)</f>
        <v>2195.4028521281266</v>
      </c>
      <c r="AD10" s="132">
        <f>+IF('Data 2022'!AD10=0,"",('Data 2022'!AE10)*1000000/'Data 2022'!AD10)</f>
        <v>28515.905098520601</v>
      </c>
      <c r="AE10" s="132">
        <f>+IF('Data 2022'!AD10=0,"",('Data 2022'!AE10-'Data 2022'!AF10)*1000000/'Data 2022'!AD10)</f>
        <v>28515.905098520601</v>
      </c>
      <c r="AF10" s="133">
        <f>+IF('Data 2022'!AD10=0,"",'Data 2022'!AD10*1000/'Data 2022'!C10)</f>
        <v>4.1464677490127251</v>
      </c>
      <c r="AG10" s="132">
        <f>+IF('Data 2022'!AD10=0,"",('Data 2022'!AE10-'Data 2022'!AF10)*1000000/'Data 2022'!C10)</f>
        <v>118.24028082492322</v>
      </c>
      <c r="AH10" s="132">
        <f>+IF('Data 2022'!AG10=0,"",('Data 2022'!AH10)*1000000/'Data 2022'!AG10)</f>
        <v>147682.9134245466</v>
      </c>
      <c r="AI10" s="132">
        <f>+IF('Data 2022'!AG10=0,"",('Data 2022'!AH10-'Data 2022'!AI10)*1000000/'Data 2022'!AG10)</f>
        <v>147682.9134245466</v>
      </c>
      <c r="AJ10" s="133">
        <f>+IF('Data 2022'!AG10=0,"",'Data 2022'!AG10*1000/'Data 2022'!C10)</f>
        <v>3.0338745063624395</v>
      </c>
      <c r="AK10" s="132">
        <f>+IF('Data 2022'!AG10=0,"",('Data 2022'!AH10-'Data 2022'!AI10)*1000000/'Data 2022'!C10)</f>
        <v>448.05142606406321</v>
      </c>
      <c r="AL10" s="132">
        <f>+IF('Data 2022'!AJ10=0,"",('Data 2022'!AK10)*1000000/'Data 2022'!AJ10)</f>
        <v>294644.69029652566</v>
      </c>
      <c r="AM10" s="132">
        <f>+IF('Data 2022'!AJ10=0,"",('Data 2022'!AK10-'Data 2022'!AL10)*1000000/'Data 2022'!AJ10)</f>
        <v>286549.34912665724</v>
      </c>
      <c r="AN10" s="133">
        <f>+IF('Data 2022'!AJ10=0,"",'Data 2022'!AJ10*1000/'Data 2022'!C10)</f>
        <v>4.3786309784993422</v>
      </c>
      <c r="AO10" s="132">
        <f>+IF('Data 2022'!AJ10=0,"",('Data 2022'!AK10-'Data 2022'!AL10)*1000000/'Data 2022'!C10)</f>
        <v>1254.6938569548047</v>
      </c>
      <c r="AP10" s="132">
        <f>+IF('Data 2022'!AM10=0,"",('Data 2022'!AN10)*1000000/'Data 2022'!AM10)</f>
        <v>64526.45</v>
      </c>
      <c r="AQ10" s="133">
        <f>+IF('Data 2022'!AM10=0,"",'Data 2022'!AM10*1000/'Data 2022'!C10)</f>
        <v>0.87757788503729706</v>
      </c>
      <c r="AR10" s="132">
        <f>+IF('Data 2022'!AM10=0,"",('Data 2022'!AN10)*1000000/'Data 2022'!C10)</f>
        <v>56.626985519964897</v>
      </c>
      <c r="AS10" s="132">
        <f>+IF('Data 2022'!AO10=0,"",('Data 2022'!AP10)*1000000/'Data 2022'!AO10)</f>
        <v>80849.947487206999</v>
      </c>
      <c r="AT10" s="133">
        <f>+IF('Data 2022'!AO10=0,"",'Data 2022'!AO10*1000/'Data 2022'!C10)</f>
        <v>1.9636243966652041</v>
      </c>
      <c r="AU10" s="132">
        <f>+IF('Data 2022'!AO10=0,"",('Data 2022'!AP10)*1000000/'Data 2022'!C10)</f>
        <v>158.75892935498027</v>
      </c>
      <c r="AV10" s="132">
        <f>+IF('Data 2022'!U10=0,"",('Data 2022'!V10)*1000000/'Data 2022'!U10)</f>
        <v>591907.88321167883</v>
      </c>
      <c r="AW10" s="132">
        <f>+IF('Data 2022'!U10=0,"",('Data 2022'!V10-'Data 2022'!W10)*1000000/'Data 2022'!U10)</f>
        <v>295953.91727493919</v>
      </c>
      <c r="AX10" s="133">
        <f>+IF('Data 2022'!U10=0,"",'Data 2022'!U10*1000/'Data 2022'!C10)</f>
        <v>0.90171127687582275</v>
      </c>
      <c r="AY10" s="132">
        <f>+IF('Data 2022'!U10=0,"",('Data 2022'!V10-'Data 2022'!W10)*1000000/'Data 2022'!C10)</f>
        <v>266.86498464238707</v>
      </c>
      <c r="AZ10" s="132">
        <f>+IF(AS10="","",+IF('Data 2022'!BC10=0,0,('Data 2022'!BD10)*1000000/'Data 2022'!BC10))</f>
        <v>445891.58642238739</v>
      </c>
      <c r="BA10" s="132">
        <f>+IF(AS10="","",+IF('Data 2022'!BC10=0,0,('Data 2022'!BD10-'Data 2022'!BE10)*1000000/'Data 2022'!BC10))</f>
        <v>379634.31053908507</v>
      </c>
      <c r="BB10" s="133">
        <f>+IF(AT10="","",IF('Data 2022'!BC10=0,"",'Data 2022'!BC10*1000/'Data 2022'!C10))</f>
        <v>29.714918824045633</v>
      </c>
      <c r="BC10" s="132">
        <f>+IF(AU10="","",IF('Data 2022'!BC10=0,"",('Data 2022'!BD10-'Data 2022'!BE10)*1000000/'Data 2022'!C10))</f>
        <v>11280.802720491443</v>
      </c>
      <c r="BD10" s="132">
        <f>+IF('Data 2022'!BC10-'Data 2022'!BF10=0,"",('Data 2022'!BD10-'Data 2022'!BG10)*1000000/('Data 2022'!BC10-'Data 2022'!BF10))</f>
        <v>485018.37695035693</v>
      </c>
      <c r="BE10" s="132">
        <f>+IF('Data 2022'!BC10-'Data 2022'!BF10=0,"",('Data 2022'!BD10-'Data 2022'!BG10-'Data 2022'!BE10)*1000000/('Data 2022'!BC10-'Data 2022'!BF10))</f>
        <v>411756.10333544511</v>
      </c>
      <c r="BF10" s="133">
        <f>+IF('Data 2022'!BC10-'Data 2022'!BF10=0,"",('Data 2022'!BC10-'Data 2022'!BF10)*1000/'Data 2022'!C10)</f>
        <v>26.873716542343132</v>
      </c>
      <c r="BG10" s="132">
        <f>+IF('Data 2022'!BC10-'Data 2022'!BF10=0,"",('Data 2022'!BD10-'Data 2022'!BE10-'Data 2022'!BG10)*1000000/'Data 2022'!C10)</f>
        <v>11065.416805616498</v>
      </c>
      <c r="BH10" s="132">
        <f>+IF('Data 2022'!BF10=0,"",('Data 2022'!BG10)*1000000/'Data 2022'!BF10)</f>
        <v>75808.018408982098</v>
      </c>
      <c r="BI10" s="133">
        <f>+IF('Data 2022'!BF10=0,"",'Data 2022'!BF10*1000/'Data 2022'!C10)</f>
        <v>2.8412022817025013</v>
      </c>
      <c r="BJ10" s="132">
        <f>+IF('Data 2022'!BF10=0,"",('Data 2022'!BG10)*1000000/'Data 2022'!C10)</f>
        <v>215.38591487494514</v>
      </c>
      <c r="BK10" s="132">
        <f>+IF('Data 2022'!L10+'Data 2022'!O10+'Data 2022'!X10+'Data 2022'!AA10=0,"",('Data 2022'!M10+'Data 2022'!P10+'Data 2022'!Y10+'Data 2022'!AB10)*1000000/('Data 2022'!L10+'Data 2022'!O10+'Data 2022'!X10+'Data 2022'!AA10))</f>
        <v>770381.02603000763</v>
      </c>
      <c r="BL10" s="132">
        <f>+IF('Data 2022'!L10+'Data 2022'!O10+'Data 2022'!X10+'Data 2022'!AA10=0,"",('Data 2022'!M10-'Data 2022'!N10+'Data 2022'!P10-'Data 2022'!Q10+'Data 2022'!Y10-'Data 2022'!Z10+'Data 2022'!AB10-'Data 2022'!AC10)*1000000/('Data 2022'!L10+'Data 2022'!O10+'Data 2022'!X10+'Data 2022'!AA10))</f>
        <v>647364.93441622111</v>
      </c>
      <c r="BM10" s="133">
        <f>+('Data 2022'!L10+'Data 2022'!O10+'Data 2022'!X10+'Data 2022'!AA10)*1000/'Data 2022'!C10</f>
        <v>11.858929354980255</v>
      </c>
      <c r="BN10" s="132">
        <f>+('Data 2022'!M10-'Data 2022'!N10+'Data 2022'!P10-'Data 2022'!Q10+'Data 2022'!Y10-'Data 2022'!Z10+'Data 2022'!AB10-'Data 2022'!AC10)*1000000/('Data 2022'!C10)</f>
        <v>7677.0550241333922</v>
      </c>
      <c r="BO10" s="135">
        <f>+IF('Data 2022'!AQ10=0,"",'Data 2022'!AU10*1000/'Data 2022'!$C10)</f>
        <v>1.5357612988152698</v>
      </c>
      <c r="BP10" s="135">
        <f>+IF('Data 2022'!AR10=0,"",'Data 2022'!AV10*1000/'Data 2022'!$C10)</f>
        <v>0.1755155770074594</v>
      </c>
      <c r="BQ10" s="135">
        <f>+IF('Data 2022'!BI10=0,"",'Data 2022'!BI10*1000/'Data 2022'!$C10)</f>
        <v>8.77577885037297E-2</v>
      </c>
      <c r="BS10" s="135">
        <f>+IF('Data 2022'!AS10=0,"",'Data 2022'!AS10*1000/'Data 2022'!$C10)</f>
        <v>4.387889425186485E-2</v>
      </c>
      <c r="BT10" s="135">
        <f>+IF('Data 2022'!AT10=0,"",'Data 2022'!AT10*1000/'Data 2022'!$C10)</f>
        <v>0.13163668275559456</v>
      </c>
      <c r="BU10" s="135">
        <f>+IF('Data 2022'!BJ10=0,"",'Data 2022'!BJ10*1000/'Data 2022'!$C10)</f>
        <v>0.21939447125932426</v>
      </c>
      <c r="BW10" s="135">
        <f>+IF('Data 2022'!AU10=0,"",'Data 2022'!AU10*1000/'Data 2022'!$C10)</f>
        <v>1.5357612988152698</v>
      </c>
      <c r="BX10" s="135">
        <f>+IF('Data 2022'!AV10=0,"",'Data 2022'!AV10*1000/'Data 2022'!$C10)</f>
        <v>0.1755155770074594</v>
      </c>
      <c r="BY10" s="135">
        <f>+IF('Data 2022'!BK10=0,"",'Data 2022'!BK10*1000/'Data 2022'!$C10)</f>
        <v>0.1755155770074594</v>
      </c>
      <c r="CA10" s="135">
        <f>+IF('Data 2022'!AW10=0,"",'Data 2022'!AW10*1000/'Data 2022'!$C10)</f>
        <v>1.2724879333040808</v>
      </c>
      <c r="CB10" s="135">
        <f>+IF('Data 2022'!AX10=0,"",'Data 2022'!AX10*1000/'Data 2022'!$C10)</f>
        <v>0.13163668275559456</v>
      </c>
      <c r="CC10" s="135">
        <f>+IF('Data 2022'!BL10=0,"",'Data 2022'!BL10*1000/'Data 2022'!$C10)</f>
        <v>0.21939447125932426</v>
      </c>
      <c r="CE10" s="135">
        <f>+IF('Data 2022'!AY10=0,"",'Data 2022'!AY10*1000/'Data 2022'!$C10)</f>
        <v>0.92145677928916192</v>
      </c>
      <c r="CF10" s="135">
        <f>+IF('Data 2022'!AZ10=0,"",'Data 2022'!AZ10*1000/'Data 2022'!$C10)</f>
        <v>0.30715225976305399</v>
      </c>
      <c r="CG10" s="135">
        <f>+IF('Data 2022'!BM10=0,"",'Data 2022'!BM10*1000/'Data 2022'!$C10)</f>
        <v>0.61430451952610798</v>
      </c>
      <c r="CI10" s="135">
        <f>+IF('Data 2022'!BA10=0,"",'Data 2022'!BA10*1000/'Data 2022'!$C10)</f>
        <v>3.8174637999122423</v>
      </c>
      <c r="CJ10" s="135">
        <f>+IF('Data 2022'!BB10=0,"",'Data 2022'!BB10*1000/'Data 2022'!$C10)</f>
        <v>0.78982009653356733</v>
      </c>
      <c r="CK10" s="135">
        <f>+IF('Data 2022'!BC10=0,"",'Data 2022'!BC10*1000/'Data 2022'!$C10)</f>
        <v>29.714918824045633</v>
      </c>
      <c r="CM10" s="134">
        <f>+IF('Data 2022'!BD10-'Data 2022'!BG10-'Data 2022'!E10+'Data 2022'!BE10=0,"",('Data 2022'!BD10-'Data 2022'!BG10-'Data 2022'!E10)*1000000/('Data 2022'!BC10-'Data 2022'!BF10-'Data 2022'!D10))</f>
        <v>502704.75034185266</v>
      </c>
      <c r="CN10" s="134">
        <f>+IF('Data 2022'!BD10-'Data 2022'!BG10-'Data 2022'!E10=0,"",('Data 2022'!BD10-'Data 2022'!BE10-'Data 2022'!BG10-'Data 2022'!E10)*1000000/('Data 2022'!BC10-'Data 2022'!BF10-'Data 2022'!D10))</f>
        <v>423638.7727843016</v>
      </c>
      <c r="CO10" s="137">
        <f>+IF('Data 2022'!BC10-'Data 2022'!BF10-'Data 2022'!D10=0,"",('Data 2022'!BC10-'Data 2022'!BF10-'Data 2022'!D10)*1000/'Data 2022'!C10)</f>
        <v>24.901096972356296</v>
      </c>
      <c r="CP10" s="134">
        <f>+IF('Data 2022'!BD10-'Data 2022'!BG10-'Data 2022'!E10=0,"",('Data 2022'!BD10-'Data 2022'!BE10-'Data 2022'!BG10-'Data 2022'!E10)*1000000/'Data 2022'!C10)</f>
        <v>10549.070162351909</v>
      </c>
    </row>
    <row r="11" spans="2:94" x14ac:dyDescent="0.25">
      <c r="B11" s="92" t="s">
        <v>7</v>
      </c>
      <c r="C11" s="132">
        <f>+IF('Data 2022'!D11=0,"",('Data 2022'!E11)*1000000/'Data 2022'!D11)</f>
        <v>244019.13875598088</v>
      </c>
      <c r="D11" s="133">
        <f>+IF('Data 2022'!D11=0,"",'Data 2022'!D11*1000/'Data 2022'!C11)</f>
        <v>1.2150809569489258</v>
      </c>
      <c r="E11" s="132">
        <f>+IF('Data 2022'!D11=0,"",('Data 2022'!E11)*1000000/'Data 2022'!C11)</f>
        <v>296.50300863346996</v>
      </c>
      <c r="F11" s="134" t="str">
        <f>+IF('Data 2022'!F11=0,"",('Data 2022'!G11)*1000000/'Data 2022'!F11)</f>
        <v/>
      </c>
      <c r="G11" s="134" t="str">
        <f>+IF('Data 2022'!F11=0,"",('Data 2022'!G11-'Data 2022'!H11)*1000000/'Data 2022'!F11)</f>
        <v/>
      </c>
      <c r="H11" s="133" t="str">
        <f>+IF('Data 2022'!F11=0,"",'Data 2022'!F11*1000/'Data 2022'!C11)</f>
        <v/>
      </c>
      <c r="I11" s="132" t="str">
        <f>+IF('Data 2022'!F11=0,"",('Data 2022'!G11-'Data 2022'!H11)*1000000/'Data 2022'!C11)</f>
        <v/>
      </c>
      <c r="J11" s="132">
        <f>+IF('Data 2022'!I11=0,"",('Data 2022'!J11)*1000000/'Data 2022'!I11)</f>
        <v>1687258.6872586873</v>
      </c>
      <c r="K11" s="132">
        <f>+IF('Data 2022'!I11=0,"",('Data 2022'!J11-'Data 2022'!K11)*1000000/'Data 2022'!I11)</f>
        <v>1409266.4092664092</v>
      </c>
      <c r="L11" s="133">
        <f>+IF('Data 2022'!I11=0,"",'Data 2022'!I11*1000/'Data 2022'!C11)</f>
        <v>0.37644254527484666</v>
      </c>
      <c r="M11" s="132">
        <f>+IF('Data 2022'!I11=0,"",('Data 2022'!J11-'Data 2022'!K11)*1000000/'Data 2022'!C11)</f>
        <v>530.50783407459085</v>
      </c>
      <c r="N11" s="132">
        <f>+IF('Data 2022'!L11=0,"",('Data 2022'!M11)*1000000/'Data 2022'!L11)</f>
        <v>506787.33031674207</v>
      </c>
      <c r="O11" s="132">
        <f>+IF('Data 2022'!L11=0,"",('Data 2022'!M11-'Data 2022'!N11)*1000000/'Data 2022'!L11)</f>
        <v>457918.55203619908</v>
      </c>
      <c r="P11" s="133">
        <f>+IF('Data 2022'!L11=0,"",'Data 2022'!L11*1000/'Data 2022'!C11)</f>
        <v>1.6060579634312957</v>
      </c>
      <c r="Q11" s="132">
        <f>+IF('Data 2022'!L11=0,"",('Data 2022'!M11-'Data 2022'!N11)*1000000/'Data 2022'!C11)</f>
        <v>735.44373710066566</v>
      </c>
      <c r="R11" s="132">
        <f>+IF('Data 2022'!O11=0,"",('Data 2022'!P11)*1000000/'Data 2022'!O11)</f>
        <v>90625</v>
      </c>
      <c r="S11" s="132">
        <f>+IF('Data 2022'!O11=0,"",('Data 2022'!P11-'Data 2022'!Q11)*1000000/'Data 2022'!O11)</f>
        <v>90625</v>
      </c>
      <c r="T11" s="133">
        <f>+IF('Data 2022'!O11=0,"",'Data 2022'!O11*1000/'Data 2022'!C11)</f>
        <v>4.1859248277666348</v>
      </c>
      <c r="U11" s="132">
        <f>+IF('Data 2022'!O11=0,"",('Data 2022'!P11-'Data 2022'!Q11)*1000000/'Data 2022'!C11)</f>
        <v>379.34943751635126</v>
      </c>
      <c r="V11" s="132">
        <f>+IF('Data 2022'!X11=0,"",('Data 2022'!Y11)*1000000/'Data 2022'!X11)</f>
        <v>1351016.7992926615</v>
      </c>
      <c r="W11" s="132">
        <f>+IF('Data 2022'!X11=0,"",('Data 2022'!Y11-'Data 2022'!Z11)*1000000/'Data 2022'!X11)</f>
        <v>1171529.619805482</v>
      </c>
      <c r="X11" s="133">
        <f>+IF('Data 2022'!X11=0,"",'Data 2022'!X11*1000/'Data 2022'!C11)</f>
        <v>1.6438475625708555</v>
      </c>
      <c r="Y11" s="132">
        <f>+IF('Data 2022'!X11=0,"",('Data 2022'!Y11-'Data 2022'!Z11)*1000000/'Data 2022'!C11)</f>
        <v>1925.8161099968024</v>
      </c>
      <c r="Z11" s="132">
        <f>+IF('Data 2022'!AA11=0,"",('Data 2022'!AB11)*1000000/'Data 2022'!AA11)</f>
        <v>583400.48348106374</v>
      </c>
      <c r="AA11" s="132">
        <f>+IF('Data 2022'!AA11=0,"",('Data 2022'!AB11-'Data 2022'!AC11)*1000000/'Data 2022'!AA11)</f>
        <v>512489.92747784051</v>
      </c>
      <c r="AB11" s="133">
        <f>+IF('Data 2022'!AA11=0,"",'Data 2022'!AA11*1000/'Data 2022'!C11)</f>
        <v>1.8037266358536088</v>
      </c>
      <c r="AC11" s="132">
        <f>+IF('Data 2022'!AA11=0,"",('Data 2022'!AB11-'Data 2022'!AC11)*1000000/'Data 2022'!C11)</f>
        <v>924.39173279846523</v>
      </c>
      <c r="AD11" s="132">
        <f>+IF('Data 2022'!AD11=0,"",('Data 2022'!AE11)*1000000/'Data 2022'!AD11)</f>
        <v>24336.283185840708</v>
      </c>
      <c r="AE11" s="132">
        <f>+IF('Data 2022'!AD11=0,"",('Data 2022'!AE11-'Data 2022'!AF11)*1000000/'Data 2022'!AD11)</f>
        <v>24336.283185840708</v>
      </c>
      <c r="AF11" s="133">
        <f>+IF('Data 2022'!AD11=0,"",'Data 2022'!AD11*1000/'Data 2022'!C11)</f>
        <v>1.9708729397401239</v>
      </c>
      <c r="AG11" s="132">
        <f>+IF('Data 2022'!AD11=0,"",('Data 2022'!AE11-'Data 2022'!AF11)*1000000/'Data 2022'!C11)</f>
        <v>47.963721984826023</v>
      </c>
      <c r="AH11" s="132">
        <f>+IF('Data 2022'!AG11=0,"",('Data 2022'!AH11)*1000000/'Data 2022'!AG11)</f>
        <v>212574.85029940121</v>
      </c>
      <c r="AI11" s="132">
        <f>+IF('Data 2022'!AG11=0,"",('Data 2022'!AH11-'Data 2022'!AI11)*1000000/'Data 2022'!AG11)</f>
        <v>212574.85029940121</v>
      </c>
      <c r="AJ11" s="133">
        <f>+IF('Data 2022'!AG11=0,"",'Data 2022'!AG11*1000/'Data 2022'!C11)</f>
        <v>0.48545100433126942</v>
      </c>
      <c r="AK11" s="132">
        <f>+IF('Data 2022'!AG11=0,"",('Data 2022'!AH11-'Data 2022'!AI11)*1000000/'Data 2022'!C11)</f>
        <v>103.19467457341356</v>
      </c>
      <c r="AL11" s="132">
        <f>+IF('Data 2022'!AJ11=0,"",('Data 2022'!AK11)*1000000/'Data 2022'!AJ11)</f>
        <v>295657.34681737062</v>
      </c>
      <c r="AM11" s="132">
        <f>+IF('Data 2022'!AJ11=0,"",('Data 2022'!AK11-'Data 2022'!AL11)*1000000/'Data 2022'!AJ11)</f>
        <v>291493.15883402736</v>
      </c>
      <c r="AN11" s="133">
        <f>+IF('Data 2022'!AJ11=0,"",'Data 2022'!AJ11*1000/'Data 2022'!C11)</f>
        <v>2.4432429289846227</v>
      </c>
      <c r="AO11" s="132">
        <f>+IF('Data 2022'!AJ11=0,"",('Data 2022'!AK11-'Data 2022'!AL11)*1000000/'Data 2022'!C11)</f>
        <v>712.1885991686288</v>
      </c>
      <c r="AP11" s="132">
        <f>+IF('Data 2022'!AM11=0,"",('Data 2022'!AN11)*1000000/'Data 2022'!AM11)</f>
        <v>90909.090909090897</v>
      </c>
      <c r="AQ11" s="133">
        <f>+IF('Data 2022'!AM11=0,"",'Data 2022'!AM11*1000/'Data 2022'!C11)</f>
        <v>3.197581465655068E-2</v>
      </c>
      <c r="AR11" s="132">
        <f>+IF('Data 2022'!AM11=0,"",('Data 2022'!AN11)*1000000/'Data 2022'!C11)</f>
        <v>2.9068922415046075</v>
      </c>
      <c r="AS11" s="132">
        <f>+IF('Data 2022'!AO11=0,"",('Data 2022'!AP11)*1000000/'Data 2022'!AO11)</f>
        <v>81081.08108108108</v>
      </c>
      <c r="AT11" s="133">
        <f>+IF('Data 2022'!AO11=0,"",'Data 2022'!AO11*1000/'Data 2022'!C11)</f>
        <v>0.37644254527484666</v>
      </c>
      <c r="AU11" s="132">
        <f>+IF('Data 2022'!AO11=0,"",('Data 2022'!AP11)*1000000/'Data 2022'!C11)</f>
        <v>30.522368535798378</v>
      </c>
      <c r="AV11" s="132">
        <f>+IF('Data 2022'!U11=0,"",('Data 2022'!V11)*1000000/'Data 2022'!U11)</f>
        <v>513812.15469613264</v>
      </c>
      <c r="AW11" s="132">
        <f>+IF('Data 2022'!U11=0,"",('Data 2022'!V11-'Data 2022'!W11)*1000000/'Data 2022'!U11)</f>
        <v>272559.85267034988</v>
      </c>
      <c r="AX11" s="133">
        <f>+IF('Data 2022'!U11=0,"",'Data 2022'!U11*1000/'Data 2022'!C11)</f>
        <v>0.78922124356850087</v>
      </c>
      <c r="AY11" s="132">
        <f>+IF('Data 2022'!U11=0,"",('Data 2022'!V11-'Data 2022'!W11)*1000000/'Data 2022'!C11)</f>
        <v>215.11002587134092</v>
      </c>
      <c r="AZ11" s="132">
        <f>+IF(AS11="","",+IF('Data 2022'!BC11=0,0,('Data 2022'!BD11)*1000000/'Data 2022'!BC11))</f>
        <v>396411.0929853181</v>
      </c>
      <c r="BA11" s="132">
        <f>+IF(AS11="","",+IF('Data 2022'!BC11=0,0,('Data 2022'!BD11-'Data 2022'!BE11)*1000000/'Data 2022'!BC11))</f>
        <v>348759.3371683695</v>
      </c>
      <c r="BB11" s="133">
        <f>+IF(AT11="","",IF('Data 2022'!BC11=0,"",'Data 2022'!BC11*1000/'Data 2022'!C11))</f>
        <v>16.92828696840208</v>
      </c>
      <c r="BC11" s="132">
        <f>+IF(AU11="","",IF('Data 2022'!BC11=0,"",('Data 2022'!BD11-'Data 2022'!BE11)*1000000/'Data 2022'!C11))</f>
        <v>5903.8981424958574</v>
      </c>
      <c r="BD11" s="132">
        <f>+IF('Data 2022'!BC11-'Data 2022'!BF11=0,"",('Data 2022'!BD11-'Data 2022'!BG11)*1000000/('Data 2022'!BC11-'Data 2022'!BF11))</f>
        <v>404187.92891078652</v>
      </c>
      <c r="BE11" s="132">
        <f>+IF('Data 2022'!BC11-'Data 2022'!BF11=0,"",('Data 2022'!BD11-'Data 2022'!BG11-'Data 2022'!BE11)*1000000/('Data 2022'!BC11-'Data 2022'!BF11))</f>
        <v>355358.08551821217</v>
      </c>
      <c r="BF11" s="133">
        <f>+IF('Data 2022'!BC11-'Data 2022'!BF11=0,"",('Data 2022'!BC11-'Data 2022'!BF11)*1000/'Data 2022'!C11)</f>
        <v>16.519868608470688</v>
      </c>
      <c r="BG11" s="132">
        <f>+IF('Data 2022'!BC11-'Data 2022'!BF11=0,"",('Data 2022'!BD11-'Data 2022'!BE11-'Data 2022'!BG11)*1000000/'Data 2022'!C11)</f>
        <v>5870.4688817185543</v>
      </c>
      <c r="BH11" s="132">
        <f>+IF('Data 2022'!BF11=0,"",('Data 2022'!BG11)*1000000/'Data 2022'!BF11)</f>
        <v>81850.533807829197</v>
      </c>
      <c r="BI11" s="133">
        <f>+IF('Data 2022'!BF11=0,"",'Data 2022'!BF11*1000/'Data 2022'!C11)</f>
        <v>0.4084183599313973</v>
      </c>
      <c r="BJ11" s="132">
        <f>+IF('Data 2022'!BF11=0,"",('Data 2022'!BG11)*1000000/'Data 2022'!C11)</f>
        <v>33.429260777302993</v>
      </c>
      <c r="BK11" s="132">
        <f>+IF('Data 2022'!L11+'Data 2022'!O11+'Data 2022'!X11+'Data 2022'!AA11=0,"",('Data 2022'!M11+'Data 2022'!P11+'Data 2022'!Y11+'Data 2022'!AB11)*1000000/('Data 2022'!L11+'Data 2022'!O11+'Data 2022'!X11+'Data 2022'!AA11))</f>
        <v>483404.12144093122</v>
      </c>
      <c r="BL11" s="132">
        <f>+IF('Data 2022'!L11+'Data 2022'!O11+'Data 2022'!X11+'Data 2022'!AA11=0,"",('Data 2022'!M11-'Data 2022'!N11+'Data 2022'!P11-'Data 2022'!Q11+'Data 2022'!Y11-'Data 2022'!Z11+'Data 2022'!AB11-'Data 2022'!AC11)*1000000/('Data 2022'!L11+'Data 2022'!O11+'Data 2022'!X11+'Data 2022'!AA11))</f>
        <v>429133.23894918984</v>
      </c>
      <c r="BM11" s="133">
        <f>+('Data 2022'!L11+'Data 2022'!O11+'Data 2022'!X11+'Data 2022'!AA11)*1000/'Data 2022'!C11</f>
        <v>9.239556989622395</v>
      </c>
      <c r="BN11" s="132">
        <f>+('Data 2022'!M11-'Data 2022'!N11+'Data 2022'!P11-'Data 2022'!Q11+'Data 2022'!Y11-'Data 2022'!Z11+'Data 2022'!AB11-'Data 2022'!AC11)*1000000/('Data 2022'!C11)</f>
        <v>3965.0010174122845</v>
      </c>
      <c r="BO11" s="135" t="str">
        <f>+IF('Data 2022'!AQ11=0,"",'Data 2022'!AU11*1000/'Data 2022'!$C11)</f>
        <v/>
      </c>
      <c r="BP11" s="135" t="str">
        <f>+IF('Data 2022'!AR11=0,"",'Data 2022'!AV11*1000/'Data 2022'!$C11)</f>
        <v/>
      </c>
      <c r="BQ11" s="135" t="str">
        <f>+IF('Data 2022'!BI11=0,"",'Data 2022'!BI11*1000/'Data 2022'!$C11)</f>
        <v/>
      </c>
      <c r="BS11" s="135">
        <f>+IF('Data 2022'!AS11=0,"",'Data 2022'!AS11*1000/'Data 2022'!$C11)</f>
        <v>0.43603383622569114</v>
      </c>
      <c r="BT11" s="135">
        <f>+IF('Data 2022'!AT11=0,"",'Data 2022'!AT11*1000/'Data 2022'!$C11)</f>
        <v>0.33429260777302983</v>
      </c>
      <c r="BU11" s="135">
        <f>+IF('Data 2022'!BJ11=0,"",'Data 2022'!BJ11*1000/'Data 2022'!$C11)</f>
        <v>0.20348245690532252</v>
      </c>
      <c r="BW11" s="135">
        <f>+IF('Data 2022'!AU11=0,"",'Data 2022'!AU11*1000/'Data 2022'!$C11)</f>
        <v>0.50870614226330635</v>
      </c>
      <c r="BX11" s="135">
        <f>+IF('Data 2022'!AV11=0,"",'Data 2022'!AV11*1000/'Data 2022'!$C11)</f>
        <v>0.1162756896601843</v>
      </c>
      <c r="BY11" s="135">
        <f>+IF('Data 2022'!BK11=0,"",'Data 2022'!BK11*1000/'Data 2022'!$C11)</f>
        <v>5.8137844830092149E-2</v>
      </c>
      <c r="CA11" s="135">
        <f>+IF('Data 2022'!AW11=0,"",'Data 2022'!AW11*1000/'Data 2022'!$C11)</f>
        <v>0.46510275864073719</v>
      </c>
      <c r="CB11" s="135">
        <f>+IF('Data 2022'!AX11=0,"",'Data 2022'!AX11*1000/'Data 2022'!$C11)</f>
        <v>0.14534461207523036</v>
      </c>
      <c r="CC11" s="135">
        <f>+IF('Data 2022'!BL11=0,"",'Data 2022'!BL11*1000/'Data 2022'!$C11)</f>
        <v>0.1162756896601843</v>
      </c>
      <c r="CE11" s="135">
        <f>+IF('Data 2022'!AY11=0,"",'Data 2022'!AY11*1000/'Data 2022'!$C11)</f>
        <v>0.88660213365890528</v>
      </c>
      <c r="CF11" s="135">
        <f>+IF('Data 2022'!AZ11=0,"",'Data 2022'!AZ11*1000/'Data 2022'!$C11)</f>
        <v>0.36336153018807593</v>
      </c>
      <c r="CG11" s="135">
        <f>+IF('Data 2022'!BM11=0,"",'Data 2022'!BM11*1000/'Data 2022'!$C11)</f>
        <v>0.27615476294293773</v>
      </c>
      <c r="CI11" s="135">
        <f>+IF('Data 2022'!BA11=0,"",'Data 2022'!BA11*1000/'Data 2022'!$C11)</f>
        <v>2.29644487078864</v>
      </c>
      <c r="CJ11" s="135">
        <f>+IF('Data 2022'!BB11=0,"",'Data 2022'!BB11*1000/'Data 2022'!$C11)</f>
        <v>0.95927443969652049</v>
      </c>
      <c r="CK11" s="135">
        <f>+IF('Data 2022'!BC11=0,"",'Data 2022'!BC11*1000/'Data 2022'!$C11)</f>
        <v>16.92828696840208</v>
      </c>
      <c r="CM11" s="134">
        <f>+IF('Data 2022'!BD11-'Data 2022'!BG11-'Data 2022'!E11+'Data 2022'!BE11=0,"",('Data 2022'!BD11-'Data 2022'!BG11-'Data 2022'!E11)*1000000/('Data 2022'!BC11-'Data 2022'!BF11-'Data 2022'!D11))</f>
        <v>416904.08357075014</v>
      </c>
      <c r="CN11" s="134">
        <f>+IF('Data 2022'!BD11-'Data 2022'!BG11-'Data 2022'!E11=0,"",('Data 2022'!BD11-'Data 2022'!BE11-'Data 2022'!BG11-'Data 2022'!E11)*1000000/('Data 2022'!BC11-'Data 2022'!BF11-'Data 2022'!D11))</f>
        <v>364197.53086419747</v>
      </c>
      <c r="CO11" s="137">
        <f>+IF('Data 2022'!BC11-'Data 2022'!BF11-'Data 2022'!D11=0,"",('Data 2022'!BC11-'Data 2022'!BF11-'Data 2022'!D11)*1000/'Data 2022'!C11)</f>
        <v>15.304787651521762</v>
      </c>
      <c r="CP11" s="134">
        <f>+IF('Data 2022'!BD11-'Data 2022'!BG11-'Data 2022'!E11=0,"",('Data 2022'!BD11-'Data 2022'!BE11-'Data 2022'!BG11-'Data 2022'!E11)*1000000/'Data 2022'!C11)</f>
        <v>5573.9658730850851</v>
      </c>
    </row>
    <row r="12" spans="2:94" x14ac:dyDescent="0.25">
      <c r="B12" s="92" t="s">
        <v>8</v>
      </c>
      <c r="C12" s="132">
        <f>+IF('Data 2022'!D12=0,"",('Data 2022'!E12)*1000000/'Data 2022'!D12)</f>
        <v>357664.23357664235</v>
      </c>
      <c r="D12" s="133">
        <f>+IF('Data 2022'!D12=0,"",'Data 2022'!D12*1000/'Data 2022'!C12)</f>
        <v>1.5808300319243047</v>
      </c>
      <c r="E12" s="132">
        <f>+IF('Data 2022'!D12=0,"",('Data 2022'!E12)*1000000/'Data 2022'!C12)</f>
        <v>565.40636178314548</v>
      </c>
      <c r="F12" s="134">
        <f>+IF('Data 2022'!F12=0,"",('Data 2022'!G12)*1000000/'Data 2022'!F12)</f>
        <v>705714.28571428568</v>
      </c>
      <c r="G12" s="134">
        <f>+IF('Data 2022'!F12=0,"",('Data 2022'!G12-'Data 2022'!H12)*1000000/'Data 2022'!F12)</f>
        <v>660000</v>
      </c>
      <c r="H12" s="133">
        <f>+IF('Data 2022'!F12=0,"",'Data 2022'!F12*1000/'Data 2022'!C12)</f>
        <v>0.13462056232932035</v>
      </c>
      <c r="I12" s="132">
        <f>+IF('Data 2022'!F12=0,"",('Data 2022'!G12-'Data 2022'!H12)*1000000/'Data 2022'!C12)</f>
        <v>88.849571137351433</v>
      </c>
      <c r="J12" s="132">
        <f>+IF('Data 2022'!I12=0,"",('Data 2022'!J12)*1000000/'Data 2022'!I12)</f>
        <v>1402000</v>
      </c>
      <c r="K12" s="132">
        <f>+IF('Data 2022'!I12=0,"",('Data 2022'!J12-'Data 2022'!K12)*1000000/'Data 2022'!I12)</f>
        <v>1220000</v>
      </c>
      <c r="L12" s="133">
        <f>+IF('Data 2022'!I12=0,"",'Data 2022'!I12*1000/'Data 2022'!C12)</f>
        <v>0.19231508904188624</v>
      </c>
      <c r="M12" s="132">
        <f>+IF('Data 2022'!I12=0,"",('Data 2022'!J12-'Data 2022'!K12)*1000000/'Data 2022'!C12)</f>
        <v>234.6244086311012</v>
      </c>
      <c r="N12" s="132">
        <f>+IF('Data 2022'!L12=0,"",('Data 2022'!M12)*1000000/'Data 2022'!L12)</f>
        <v>820543.80664652563</v>
      </c>
      <c r="O12" s="132">
        <f>+IF('Data 2022'!L12=0,"",('Data 2022'!M12-'Data 2022'!N12)*1000000/'Data 2022'!L12)</f>
        <v>720241.69184290024</v>
      </c>
      <c r="P12" s="133">
        <f>+IF('Data 2022'!L12=0,"",'Data 2022'!L12*1000/'Data 2022'!C12)</f>
        <v>2.5462517789145735</v>
      </c>
      <c r="Q12" s="132">
        <f>+IF('Data 2022'!L12=0,"",('Data 2022'!M12-'Data 2022'!N12)*1000000/'Data 2022'!C12)</f>
        <v>1833.916689103427</v>
      </c>
      <c r="R12" s="132">
        <f>+IF('Data 2022'!O12=0,"",('Data 2022'!P12)*1000000/'Data 2022'!O12)</f>
        <v>83756.345177664974</v>
      </c>
      <c r="S12" s="132">
        <f>+IF('Data 2022'!O12=0,"",('Data 2022'!P12-'Data 2022'!Q12)*1000000/'Data 2022'!O12)</f>
        <v>83756.345177664974</v>
      </c>
      <c r="T12" s="133">
        <f>+IF('Data 2022'!O12=0,"",'Data 2022'!O12*1000/'Data 2022'!C12)</f>
        <v>9.0926574099003812</v>
      </c>
      <c r="U12" s="132">
        <f>+IF('Data 2022'!O12=0,"",('Data 2022'!P12-'Data 2022'!Q12)*1000000/'Data 2022'!C12)</f>
        <v>761.56775260586949</v>
      </c>
      <c r="V12" s="132">
        <f>+IF('Data 2022'!X12=0,"",('Data 2022'!Y12)*1000000/'Data 2022'!X12)</f>
        <v>1269214.4373673035</v>
      </c>
      <c r="W12" s="132">
        <f>+IF('Data 2022'!X12=0,"",('Data 2022'!Y12-'Data 2022'!Z12)*1000000/'Data 2022'!X12)</f>
        <v>995966.02972399152</v>
      </c>
      <c r="X12" s="133">
        <f>+IF('Data 2022'!X12=0,"",'Data 2022'!X12*1000/'Data 2022'!C12)</f>
        <v>1.8116081387745682</v>
      </c>
      <c r="Y12" s="132">
        <f>+IF('Data 2022'!X12=0,"",('Data 2022'!Y12-'Data 2022'!Z12)*1000000/'Data 2022'!C12)</f>
        <v>1804.3001653909766</v>
      </c>
      <c r="Z12" s="132">
        <f>+IF('Data 2022'!AA12=0,"",('Data 2022'!AB12)*1000000/'Data 2022'!AA12)</f>
        <v>876306.43249649822</v>
      </c>
      <c r="AA12" s="132">
        <f>+IF('Data 2022'!AA12=0,"",('Data 2022'!AB12-'Data 2022'!AC12)*1000000/'Data 2022'!AA12)</f>
        <v>800668.03146212688</v>
      </c>
      <c r="AB12" s="133">
        <f>+IF('Data 2022'!AA12=0,"",'Data 2022'!AA12*1000/'Data 2022'!C12)</f>
        <v>3.569752682795492</v>
      </c>
      <c r="AC12" s="132">
        <f>+IF('Data 2022'!AA12=0,"",('Data 2022'!AB12-'Data 2022'!AC12)*1000000/'Data 2022'!C12)</f>
        <v>2858.1868533405132</v>
      </c>
      <c r="AD12" s="132">
        <f>+IF('Data 2022'!AD12=0,"",('Data 2022'!AE12)*1000000/'Data 2022'!AD12)</f>
        <v>24120.08281573499</v>
      </c>
      <c r="AE12" s="132">
        <f>+IF('Data 2022'!AD12=0,"",('Data 2022'!AE12-'Data 2022'!AF12)*1000000/'Data 2022'!AD12)</f>
        <v>24120.08281573499</v>
      </c>
      <c r="AF12" s="133">
        <f>+IF('Data 2022'!AD12=0,"",'Data 2022'!AD12*1000/'Data 2022'!C12)</f>
        <v>3.7155275202892417</v>
      </c>
      <c r="AG12" s="132">
        <f>+IF('Data 2022'!AD12=0,"",('Data 2022'!AE12-'Data 2022'!AF12)*1000000/'Data 2022'!C12)</f>
        <v>89.618831493518982</v>
      </c>
      <c r="AH12" s="132">
        <f>+IF('Data 2022'!AG12=0,"",('Data 2022'!AH12)*1000000/'Data 2022'!AG12)</f>
        <v>156867.19636776391</v>
      </c>
      <c r="AI12" s="132">
        <f>+IF('Data 2022'!AG12=0,"",('Data 2022'!AH12-'Data 2022'!AI12)*1000000/'Data 2022'!AG12)</f>
        <v>156753.68898978434</v>
      </c>
      <c r="AJ12" s="133">
        <f>+IF('Data 2022'!AG12=0,"",'Data 2022'!AG12*1000/'Data 2022'!C12)</f>
        <v>3.3885918689180352</v>
      </c>
      <c r="AK12" s="132">
        <f>+IF('Data 2022'!AG12=0,"",('Data 2022'!AH12-'Data 2022'!AI12)*1000000/'Data 2022'!C12)</f>
        <v>531.17427593368973</v>
      </c>
      <c r="AL12" s="132">
        <f>+IF('Data 2022'!AJ12=0,"",('Data 2022'!AK12)*1000000/'Data 2022'!AJ12)</f>
        <v>229456.52173913043</v>
      </c>
      <c r="AM12" s="132">
        <f>+IF('Data 2022'!AJ12=0,"",('Data 2022'!AK12-'Data 2022'!AL12)*1000000/'Data 2022'!AJ12)</f>
        <v>228586.95652173914</v>
      </c>
      <c r="AN12" s="133">
        <f>+IF('Data 2022'!AJ12=0,"",'Data 2022'!AJ12*1000/'Data 2022'!C12)</f>
        <v>3.5385976383707067</v>
      </c>
      <c r="AO12" s="132">
        <f>+IF('Data 2022'!AJ12=0,"",('Data 2022'!AK12-'Data 2022'!AL12)*1000000/'Data 2022'!C12)</f>
        <v>808.87726451017352</v>
      </c>
      <c r="AP12" s="132">
        <f>+IF('Data 2022'!AM12=0,"",('Data 2022'!AN12)*1000000/'Data 2022'!AM12)</f>
        <v>71428.57142857142</v>
      </c>
      <c r="AQ12" s="133">
        <f>+IF('Data 2022'!AM12=0,"",'Data 2022'!AM12*1000/'Data 2022'!C12)</f>
        <v>0.75387514904419406</v>
      </c>
      <c r="AR12" s="132">
        <f>+IF('Data 2022'!AM12=0,"",('Data 2022'!AN12)*1000000/'Data 2022'!C12)</f>
        <v>53.84822493172814</v>
      </c>
      <c r="AS12" s="132">
        <f>+IF('Data 2022'!AO12=0,"",('Data 2022'!AP12)*1000000/'Data 2022'!AO12)</f>
        <v>76374.745417515267</v>
      </c>
      <c r="AT12" s="133">
        <f>+IF('Data 2022'!AO12=0,"",'Data 2022'!AO12*1000/'Data 2022'!C12)</f>
        <v>1.8885341743913227</v>
      </c>
      <c r="AU12" s="132">
        <f>+IF('Data 2022'!AO12=0,"",('Data 2022'!AP12)*1000000/'Data 2022'!C12)</f>
        <v>144.23631678141467</v>
      </c>
      <c r="AV12" s="132">
        <f>+IF('Data 2022'!U12=0,"",('Data 2022'!V12)*1000000/'Data 2022'!U12)</f>
        <v>643750</v>
      </c>
      <c r="AW12" s="132">
        <f>+IF('Data 2022'!U12=0,"",('Data 2022'!V12-'Data 2022'!W12)*1000000/'Data 2022'!U12)</f>
        <v>330000.00000000006</v>
      </c>
      <c r="AX12" s="133">
        <f>+IF('Data 2022'!U12=0,"",'Data 2022'!U12*1000/'Data 2022'!C12)</f>
        <v>0.61540828493403588</v>
      </c>
      <c r="AY12" s="132">
        <f>+IF('Data 2022'!U12=0,"",('Data 2022'!V12-'Data 2022'!W12)*1000000/'Data 2022'!C12)</f>
        <v>203.08473402823188</v>
      </c>
      <c r="AZ12" s="132">
        <f>+IF(AS12="","",+IF('Data 2022'!BC12=0,0,('Data 2022'!BD12)*1000000/'Data 2022'!BC12))</f>
        <v>343528.14586963889</v>
      </c>
      <c r="BA12" s="132">
        <f>+IF(AS12="","",+IF('Data 2022'!BC12=0,0,('Data 2022'!BD12-'Data 2022'!BE12)*1000000/'Data 2022'!BC12))</f>
        <v>304932.10605723911</v>
      </c>
      <c r="BB12" s="133">
        <f>+IF(AT12="","",IF('Data 2022'!BC12=0,"",'Data 2022'!BC12*1000/'Data 2022'!C12))</f>
        <v>32.886264856340631</v>
      </c>
      <c r="BC12" s="132">
        <f>+IF(AU12="","",IF('Data 2022'!BC12=0,"",('Data 2022'!BD12-'Data 2022'!BE12)*1000000/'Data 2022'!C12))</f>
        <v>10028.078003000117</v>
      </c>
      <c r="BD12" s="132">
        <f>+IF('Data 2022'!BC12-'Data 2022'!BF12=0,"",('Data 2022'!BD12-'Data 2022'!BG12)*1000000/('Data 2022'!BC12-'Data 2022'!BF12))</f>
        <v>366992.66192722978</v>
      </c>
      <c r="BE12" s="132">
        <f>+IF('Data 2022'!BC12-'Data 2022'!BF12=0,"",('Data 2022'!BD12-'Data 2022'!BG12-'Data 2022'!BE12)*1000000/('Data 2022'!BC12-'Data 2022'!BF12))</f>
        <v>325024.48143861839</v>
      </c>
      <c r="BF12" s="133">
        <f>+IF('Data 2022'!BC12-'Data 2022'!BF12=0,"",('Data 2022'!BC12-'Data 2022'!BF12)*1000/'Data 2022'!C12)</f>
        <v>30.243855532905116</v>
      </c>
      <c r="BG12" s="132">
        <f>+IF('Data 2022'!BC12-'Data 2022'!BF12=0,"",('Data 2022'!BD12-'Data 2022'!BE12-'Data 2022'!BG12)*1000000/'Data 2022'!C12)</f>
        <v>9829.9934612869729</v>
      </c>
      <c r="BH12" s="132">
        <f>+IF('Data 2022'!BF12=0,"",('Data 2022'!BG12)*1000000/'Data 2022'!BF12)</f>
        <v>74963.609898107708</v>
      </c>
      <c r="BI12" s="133">
        <f>+IF('Data 2022'!BF12=0,"",'Data 2022'!BF12*1000/'Data 2022'!C12)</f>
        <v>2.6424093234355168</v>
      </c>
      <c r="BJ12" s="132">
        <f>+IF('Data 2022'!BF12=0,"",('Data 2022'!BG12)*1000000/'Data 2022'!C12)</f>
        <v>198.08454171314281</v>
      </c>
      <c r="BK12" s="132">
        <f>+IF('Data 2022'!L12+'Data 2022'!O12+'Data 2022'!X12+'Data 2022'!AA12=0,"",('Data 2022'!M12+'Data 2022'!P12+'Data 2022'!Y12+'Data 2022'!AB12)*1000000/('Data 2022'!L12+'Data 2022'!O12+'Data 2022'!X12+'Data 2022'!AA12))</f>
        <v>486384.4884861359</v>
      </c>
      <c r="BL12" s="132">
        <f>+IF('Data 2022'!L12+'Data 2022'!O12+'Data 2022'!X12+'Data 2022'!AA12=0,"",('Data 2022'!M12-'Data 2022'!N12+'Data 2022'!P12-'Data 2022'!Q12+'Data 2022'!Y12-'Data 2022'!Z12+'Data 2022'!AB12-'Data 2022'!AC12)*1000000/('Data 2022'!L12+'Data 2022'!O12+'Data 2022'!X12+'Data 2022'!AA12))</f>
        <v>426431.04110641562</v>
      </c>
      <c r="BM12" s="133">
        <f>+('Data 2022'!L12+'Data 2022'!O12+'Data 2022'!X12+'Data 2022'!AA12)*1000/'Data 2022'!C12</f>
        <v>17.020270010385016</v>
      </c>
      <c r="BN12" s="132">
        <f>+('Data 2022'!M12-'Data 2022'!N12+'Data 2022'!P12-'Data 2022'!Q12+'Data 2022'!Y12-'Data 2022'!Z12+'Data 2022'!AB12-'Data 2022'!AC12)*1000000/('Data 2022'!C12)</f>
        <v>7257.9714604407864</v>
      </c>
      <c r="BO12" s="135">
        <f>+IF('Data 2022'!AQ12=0,"",'Data 2022'!AU12*1000/'Data 2022'!$C12)</f>
        <v>1.3846686411015807</v>
      </c>
      <c r="BP12" s="135" t="str">
        <f>+IF('Data 2022'!AR12=0,"",'Data 2022'!AV12*1000/'Data 2022'!$C12)</f>
        <v/>
      </c>
      <c r="BQ12" s="135" t="str">
        <f>+IF('Data 2022'!BI12=0,"",'Data 2022'!BI12*1000/'Data 2022'!$C12)</f>
        <v/>
      </c>
      <c r="BS12" s="135">
        <f>+IF('Data 2022'!AS12=0,"",'Data 2022'!AS12*1000/'Data 2022'!$C12)</f>
        <v>0.11538905342513174</v>
      </c>
      <c r="BT12" s="135">
        <f>+IF('Data 2022'!AT12=0,"",'Data 2022'!AT12*1000/'Data 2022'!$C12)</f>
        <v>3.8463017808377242E-2</v>
      </c>
      <c r="BU12" s="135">
        <f>+IF('Data 2022'!BJ12=0,"",'Data 2022'!BJ12*1000/'Data 2022'!$C12)</f>
        <v>3.8463017808377242E-2</v>
      </c>
      <c r="BW12" s="135">
        <f>+IF('Data 2022'!AU12=0,"",'Data 2022'!AU12*1000/'Data 2022'!$C12)</f>
        <v>1.3846686411015807</v>
      </c>
      <c r="BX12" s="135">
        <f>+IF('Data 2022'!AV12=0,"",'Data 2022'!AV12*1000/'Data 2022'!$C12)</f>
        <v>7.6926035616754485E-2</v>
      </c>
      <c r="BY12" s="135">
        <f>+IF('Data 2022'!BK12=0,"",'Data 2022'!BK12*1000/'Data 2022'!$C12)</f>
        <v>0.23077810685026348</v>
      </c>
      <c r="CA12" s="135">
        <f>+IF('Data 2022'!AW12=0,"",'Data 2022'!AW12*1000/'Data 2022'!$C12)</f>
        <v>1.4615946767183354</v>
      </c>
      <c r="CB12" s="135">
        <f>+IF('Data 2022'!AX12=0,"",'Data 2022'!AX12*1000/'Data 2022'!$C12)</f>
        <v>0.23077810685026348</v>
      </c>
      <c r="CC12" s="135">
        <f>+IF('Data 2022'!BL12=0,"",'Data 2022'!BL12*1000/'Data 2022'!$C12)</f>
        <v>0.34616716027539518</v>
      </c>
      <c r="CE12" s="135">
        <f>+IF('Data 2022'!AY12=0,"",'Data 2022'!AY12*1000/'Data 2022'!$C12)</f>
        <v>0.53848224931728139</v>
      </c>
      <c r="CF12" s="135">
        <f>+IF('Data 2022'!AZ12=0,"",'Data 2022'!AZ12*1000/'Data 2022'!$C12)</f>
        <v>0.11538905342513174</v>
      </c>
      <c r="CG12" s="135">
        <f>+IF('Data 2022'!BM12=0,"",'Data 2022'!BM12*1000/'Data 2022'!$C12)</f>
        <v>0.34616716027539518</v>
      </c>
      <c r="CI12" s="135">
        <f>+IF('Data 2022'!BA12=0,"",'Data 2022'!BA12*1000/'Data 2022'!$C12)</f>
        <v>3.615523673987461</v>
      </c>
      <c r="CJ12" s="135">
        <f>+IF('Data 2022'!BB12=0,"",'Data 2022'!BB12*1000/'Data 2022'!$C12)</f>
        <v>0.46155621370052696</v>
      </c>
      <c r="CK12" s="135">
        <f>+IF('Data 2022'!BC12=0,"",'Data 2022'!BC12*1000/'Data 2022'!$C12)</f>
        <v>32.886264856340631</v>
      </c>
      <c r="CM12" s="134">
        <f>+IF('Data 2022'!BD12-'Data 2022'!BG12-'Data 2022'!E12+'Data 2022'!BE12=0,"",('Data 2022'!BD12-'Data 2022'!BG12-'Data 2022'!E12)*1000000/('Data 2022'!BC12-'Data 2022'!BF12-'Data 2022'!D12))</f>
        <v>367507.14563680044</v>
      </c>
      <c r="CN12" s="134">
        <f>+IF('Data 2022'!BD12-'Data 2022'!BG12-'Data 2022'!E12=0,"",('Data 2022'!BD12-'Data 2022'!BE12-'Data 2022'!BG12-'Data 2022'!E12)*1000000/('Data 2022'!BC12-'Data 2022'!BF12-'Data 2022'!D12))</f>
        <v>323224.32602890464</v>
      </c>
      <c r="CO12" s="137">
        <f>+IF('Data 2022'!BC12-'Data 2022'!BF12-'Data 2022'!D12=0,"",('Data 2022'!BC12-'Data 2022'!BF12-'Data 2022'!D12)*1000/'Data 2022'!C12)</f>
        <v>28.663025500980808</v>
      </c>
      <c r="CP12" s="134">
        <f>+IF('Data 2022'!BD12-'Data 2022'!BG12-'Data 2022'!E12=0,"",('Data 2022'!BD12-'Data 2022'!BE12-'Data 2022'!BG12-'Data 2022'!E12)*1000000/'Data 2022'!C12)</f>
        <v>9264.5870995038276</v>
      </c>
    </row>
    <row r="13" spans="2:94" x14ac:dyDescent="0.25">
      <c r="B13" s="92" t="s">
        <v>10</v>
      </c>
      <c r="C13" s="132">
        <f>+IF('Data 2022'!D13=0,"",('Data 2022'!E13)*1000000/'Data 2022'!D13)</f>
        <v>306306.30630630633</v>
      </c>
      <c r="D13" s="133">
        <f>+IF('Data 2022'!D13=0,"",'Data 2022'!D13*1000/'Data 2022'!C13)</f>
        <v>1.96165061412035</v>
      </c>
      <c r="E13" s="132">
        <f>+IF('Data 2022'!D13=0,"",('Data 2022'!E13)*1000000/'Data 2022'!C13)</f>
        <v>600.86595387470175</v>
      </c>
      <c r="F13" s="134">
        <f>+IF('Data 2022'!F13=0,"",('Data 2022'!G13)*1000000/'Data 2022'!F13)+0.2</f>
        <v>1333333.5333333332</v>
      </c>
      <c r="G13" s="134">
        <f>+IF('Data 2022'!F13=0,"",('Data 2022'!G13-'Data 2022'!H13)*1000000/'Data 2022'!F13)+0.2</f>
        <v>1333333.5333333332</v>
      </c>
      <c r="H13" s="133">
        <f>+IF('Data 2022'!F13=0,"",'Data 2022'!F13*1000/'Data 2022'!C13)</f>
        <v>0.17230714853759829</v>
      </c>
      <c r="I13" s="132">
        <f>+IF('Data 2022'!F13=0,"",('Data 2022'!G13-'Data 2022'!H13)*1000000/'Data 2022'!C13)</f>
        <v>229.74286471679773</v>
      </c>
      <c r="J13" s="132">
        <f>+IF('Data 2022'!I13=0,"",('Data 2022'!J13)*1000000/'Data 2022'!I13)</f>
        <v>1558823.5294117648</v>
      </c>
      <c r="K13" s="132">
        <f>+IF('Data 2022'!I13=0,"",('Data 2022'!J13-'Data 2022'!K13)*1000000/'Data 2022'!I13)</f>
        <v>1041176.4705882353</v>
      </c>
      <c r="L13" s="133">
        <f>+IF('Data 2022'!I13=0,"",'Data 2022'!I13*1000/'Data 2022'!C13)</f>
        <v>0.75108244234337718</v>
      </c>
      <c r="M13" s="132">
        <f>+IF('Data 2022'!I13=0,"",('Data 2022'!J13-'Data 2022'!K13)*1000000/'Data 2022'!C13)</f>
        <v>782.00936643986927</v>
      </c>
      <c r="N13" s="132">
        <f>+IF('Data 2022'!L13=0,"",('Data 2022'!M13)*1000000/'Data 2022'!L13)</f>
        <v>855140.18691588787</v>
      </c>
      <c r="O13" s="132">
        <f>+IF('Data 2022'!L13=0,"",('Data 2022'!M13-'Data 2022'!N13)*1000000/'Data 2022'!L13)</f>
        <v>735202.4922118379</v>
      </c>
      <c r="P13" s="133">
        <f>+IF('Data 2022'!L13=0,"",'Data 2022'!L13*1000/'Data 2022'!C13)</f>
        <v>2.8364407528496951</v>
      </c>
      <c r="Q13" s="132">
        <f>+IF('Data 2022'!L13=0,"",('Data 2022'!M13-'Data 2022'!N13)*1000000/'Data 2022'!C13)</f>
        <v>2085.3583105063176</v>
      </c>
      <c r="R13" s="132">
        <f>+IF('Data 2022'!O13=0,"",('Data 2022'!P13)*1000000/'Data 2022'!O13)</f>
        <v>50543.825975687774</v>
      </c>
      <c r="S13" s="132">
        <f>+IF('Data 2022'!O13=0,"",('Data 2022'!P13-'Data 2022'!Q13)*1000000/'Data 2022'!O13)</f>
        <v>50543.825975687774</v>
      </c>
      <c r="T13" s="133">
        <f>+IF('Data 2022'!O13=0,"",'Data 2022'!O13*1000/'Data 2022'!C13)</f>
        <v>13.811080675090572</v>
      </c>
      <c r="U13" s="132">
        <f>+IF('Data 2022'!O13=0,"",('Data 2022'!P13-'Data 2022'!Q13)*1000000/'Data 2022'!C13)</f>
        <v>698.06485817796238</v>
      </c>
      <c r="V13" s="132">
        <f>+IF('Data 2022'!X13=0,"",('Data 2022'!Y13)*1000000/'Data 2022'!X13)</f>
        <v>1234468.9378757516</v>
      </c>
      <c r="W13" s="132">
        <f>+IF('Data 2022'!X13=0,"",('Data 2022'!Y13-'Data 2022'!Z13)*1000000/'Data 2022'!X13)</f>
        <v>1128256.5130260524</v>
      </c>
      <c r="X13" s="133">
        <f>+IF('Data 2022'!X13=0,"",'Data 2022'!X13*1000/'Data 2022'!C13)</f>
        <v>2.2046478748785012</v>
      </c>
      <c r="Y13" s="132">
        <f>+IF('Data 2022'!X13=0,"",('Data 2022'!Y13-'Data 2022'!Z13)*1000000/'Data 2022'!C13)</f>
        <v>2487.4083237607142</v>
      </c>
      <c r="Z13" s="132">
        <f>+IF('Data 2022'!AA13=0,"",('Data 2022'!AB13)*1000000/'Data 2022'!AA13)</f>
        <v>789223.45483359741</v>
      </c>
      <c r="AA13" s="132">
        <f>+IF('Data 2022'!AA13=0,"",('Data 2022'!AB13-'Data 2022'!AC13)*1000000/'Data 2022'!AA13)</f>
        <v>713153.72424722661</v>
      </c>
      <c r="AB13" s="133">
        <f>+IF('Data 2022'!AA13=0,"",'Data 2022'!AA13*1000/'Data 2022'!C13)</f>
        <v>2.7878413006980649</v>
      </c>
      <c r="AC13" s="132">
        <f>+IF('Data 2022'!AA13=0,"",('Data 2022'!AB13-'Data 2022'!AC13)*1000000/'Data 2022'!C13)</f>
        <v>1988.1594062030574</v>
      </c>
      <c r="AD13" s="132">
        <f>+IF('Data 2022'!AD13=0,"",('Data 2022'!AE13)*1000000/'Data 2022'!AD13)</f>
        <v>15217.391304347826</v>
      </c>
      <c r="AE13" s="132">
        <f>+IF('Data 2022'!AD13=0,"",('Data 2022'!AE13-'Data 2022'!AF13)*1000000/'Data 2022'!AD13)</f>
        <v>15217.391304347826</v>
      </c>
      <c r="AF13" s="133">
        <f>+IF('Data 2022'!AD13=0,"",'Data 2022'!AD13*1000/'Data 2022'!C13)</f>
        <v>4.064681452681806</v>
      </c>
      <c r="AG13" s="132">
        <f>+IF('Data 2022'!AD13=0,"",('Data 2022'!AE13-'Data 2022'!AF13)*1000000/'Data 2022'!C13)</f>
        <v>61.853848192984003</v>
      </c>
      <c r="AH13" s="132">
        <f>+IF('Data 2022'!AG13=0,"",('Data 2022'!AH13)*1000000/'Data 2022'!AG13)</f>
        <v>144927.53623188406</v>
      </c>
      <c r="AI13" s="132">
        <f>+IF('Data 2022'!AG13=0,"",('Data 2022'!AH13-'Data 2022'!AI13)*1000000/'Data 2022'!AG13)</f>
        <v>144927.53623188406</v>
      </c>
      <c r="AJ13" s="133">
        <f>+IF('Data 2022'!AG13=0,"",'Data 2022'!AG13*1000/'Data 2022'!C13)</f>
        <v>1.8291066537068128</v>
      </c>
      <c r="AK13" s="132">
        <f>+IF('Data 2022'!AG13=0,"",('Data 2022'!AH13-'Data 2022'!AI13)*1000000/'Data 2022'!C13)</f>
        <v>265.0879208270743</v>
      </c>
      <c r="AL13" s="132">
        <f>+IF('Data 2022'!AJ13=0,"",('Data 2022'!AK13)*1000000/'Data 2022'!AJ13)</f>
        <v>185580.77436582107</v>
      </c>
      <c r="AM13" s="132">
        <f>+IF('Data 2022'!AJ13=0,"",('Data 2022'!AK13-'Data 2022'!AL13)*1000000/'Data 2022'!AJ13)</f>
        <v>183578.10413885178</v>
      </c>
      <c r="AN13" s="133">
        <f>+IF('Data 2022'!AJ13=0,"",'Data 2022'!AJ13*1000/'Data 2022'!C13)</f>
        <v>6.6183617566492883</v>
      </c>
      <c r="AO13" s="132">
        <f>+IF('Data 2022'!AJ13=0,"",('Data 2022'!AK13-'Data 2022'!AL13)*1000000/'Data 2022'!C13)</f>
        <v>1214.9863037907573</v>
      </c>
      <c r="AP13" s="132">
        <f>+IF('Data 2022'!AM13=0,"",('Data 2022'!AN13)*1000000/'Data 2022'!AM13)</f>
        <v>11111.111111111111</v>
      </c>
      <c r="AQ13" s="133">
        <f>+IF('Data 2022'!AM13=0,"",'Data 2022'!AM13*1000/'Data 2022'!C13)</f>
        <v>0.79526376248122299</v>
      </c>
      <c r="AR13" s="132">
        <f>+IF('Data 2022'!AM13=0,"",('Data 2022'!AN13)*1000000/'Data 2022'!C13)</f>
        <v>8.8362640275691433</v>
      </c>
      <c r="AS13" s="132" t="str">
        <f>+IF('Data 2022'!AO13=0,"",('Data 2022'!AP13)*1000000/'Data 2022'!AO13)</f>
        <v/>
      </c>
      <c r="AT13" s="133" t="str">
        <f>+IF('Data 2022'!AO13=0,"",'Data 2022'!AO13*1000/'Data 2022'!C13)</f>
        <v/>
      </c>
      <c r="AU13" s="132" t="str">
        <f>+IF('Data 2022'!AO13=0,"",('Data 2022'!AP13)*1000000/'Data 2022'!C13)</f>
        <v/>
      </c>
      <c r="AV13" s="132">
        <f>+IF('Data 2022'!U13=0,"",('Data 2022'!V13)*1000000/'Data 2022'!U13)</f>
        <v>584000</v>
      </c>
      <c r="AW13" s="132">
        <f>+IF('Data 2022'!U13=0,"",('Data 2022'!V13-'Data 2022'!W13)*1000000/'Data 2022'!U13)</f>
        <v>295999.99999999994</v>
      </c>
      <c r="AX13" s="133">
        <f>+IF('Data 2022'!U13=0,"",'Data 2022'!U13*1000/'Data 2022'!C13)</f>
        <v>0.55226650172307146</v>
      </c>
      <c r="AY13" s="132">
        <f>+IF('Data 2022'!U13=0,"",('Data 2022'!V13-'Data 2022'!W13)*1000000/'Data 2022'!C13)</f>
        <v>163.47088451002915</v>
      </c>
      <c r="AZ13" s="132" t="str">
        <f>+IF(AS13="","",+IF('Data 2022'!BC13=0,0,('Data 2022'!BD13)*1000000/'Data 2022'!BC13))</f>
        <v/>
      </c>
      <c r="BA13" s="132" t="str">
        <f>+IF(AS13="","",+IF('Data 2022'!BC13=0,0,('Data 2022'!BD13-'Data 2022'!BE13)*1000000/'Data 2022'!BC13))</f>
        <v/>
      </c>
      <c r="BB13" s="133" t="str">
        <f>+IF(AT13="","",IF('Data 2022'!BC13=0,"",'Data 2022'!BC13*1000/'Data 2022'!C13))</f>
        <v/>
      </c>
      <c r="BC13" s="132" t="str">
        <f>+IF(AU13="","",IF('Data 2022'!BC13=0,"",('Data 2022'!BD13-'Data 2022'!BE13)*1000000/'Data 2022'!C13))</f>
        <v/>
      </c>
      <c r="BD13" s="132">
        <f>+IF('Data 2022'!BC13-'Data 2022'!BF13=0,"",('Data 2022'!BD13-'Data 2022'!BG13)*1000000/('Data 2022'!BC13-'Data 2022'!BF13))</f>
        <v>317230.84156088391</v>
      </c>
      <c r="BE13" s="132">
        <f>+IF('Data 2022'!BC13-'Data 2022'!BF13=0,"",('Data 2022'!BD13-'Data 2022'!BG13-'Data 2022'!BE13)*1000000/('Data 2022'!BC13-'Data 2022'!BF13))</f>
        <v>281382.22849083215</v>
      </c>
      <c r="BF13" s="133">
        <f>+IF('Data 2022'!BC13-'Data 2022'!BF13=0,"",('Data 2022'!BC13-'Data 2022'!BF13)*1000/'Data 2022'!C13)</f>
        <v>37.589467173279139</v>
      </c>
      <c r="BG13" s="132">
        <f>+IF('Data 2022'!BC13-'Data 2022'!BF13=0,"",('Data 2022'!BD13-'Data 2022'!BE13-'Data 2022'!BG13)*1000000/'Data 2022'!C13)</f>
        <v>10577.008041000263</v>
      </c>
      <c r="BH13" s="132">
        <f>+IF('Data 2022'!BF13=0,"",('Data 2022'!BG13)*1000000/'Data 2022'!BF13)</f>
        <v>11111.111111111111</v>
      </c>
      <c r="BI13" s="133">
        <f>+IF('Data 2022'!BF13=0,"",'Data 2022'!BF13*1000/'Data 2022'!C13)</f>
        <v>0.79526376248122299</v>
      </c>
      <c r="BJ13" s="132">
        <f>+IF('Data 2022'!BF13=0,"",('Data 2022'!BG13)*1000000/'Data 2022'!C13)</f>
        <v>8.8362640275691433</v>
      </c>
      <c r="BK13" s="132">
        <f>+IF('Data 2022'!L13+'Data 2022'!O13+'Data 2022'!X13+'Data 2022'!AA13=0,"",('Data 2022'!M13+'Data 2022'!P13+'Data 2022'!Y13+'Data 2022'!AB13)*1000000/('Data 2022'!L13+'Data 2022'!O13+'Data 2022'!X13+'Data 2022'!AA13))</f>
        <v>371784.40179665177</v>
      </c>
      <c r="BL13" s="132">
        <f>+IF('Data 2022'!L13+'Data 2022'!O13+'Data 2022'!X13+'Data 2022'!AA13=0,"",('Data 2022'!M13-'Data 2022'!N13+'Data 2022'!P13-'Data 2022'!Q13+'Data 2022'!Y13-'Data 2022'!Z13+'Data 2022'!AB13-'Data 2022'!AC13)*1000000/('Data 2022'!L13+'Data 2022'!O13+'Data 2022'!X13+'Data 2022'!AA13))</f>
        <v>335443.03797468345</v>
      </c>
      <c r="BM13" s="133">
        <f>+('Data 2022'!L13+'Data 2022'!O13+'Data 2022'!X13+'Data 2022'!AA13)*1000/'Data 2022'!C13</f>
        <v>21.640010603516831</v>
      </c>
      <c r="BN13" s="132">
        <f>+('Data 2022'!M13-'Data 2022'!N13+'Data 2022'!P13-'Data 2022'!Q13+'Data 2022'!Y13-'Data 2022'!Z13+'Data 2022'!AB13-'Data 2022'!AC13)*1000000/('Data 2022'!C13)</f>
        <v>7258.9908986480505</v>
      </c>
      <c r="BO13" s="135">
        <f>+IF('Data 2022'!AQ13=0,"",'Data 2022'!AU13*1000/'Data 2022'!$C13)</f>
        <v>0.83944508261906869</v>
      </c>
      <c r="BP13" s="135">
        <f>+IF('Data 2022'!AR13=0,"",'Data 2022'!AV13*1000/'Data 2022'!$C13)</f>
        <v>0.2209066006892286</v>
      </c>
      <c r="BQ13" s="135">
        <f>+IF('Data 2022'!BI13=0,"",'Data 2022'!BI13*1000/'Data 2022'!$C13)</f>
        <v>0.53017584165414866</v>
      </c>
      <c r="BS13" s="135">
        <f>+IF('Data 2022'!AS13=0,"",'Data 2022'!AS13*1000/'Data 2022'!$C13)</f>
        <v>0.2209066006892286</v>
      </c>
      <c r="BT13" s="135">
        <f>+IF('Data 2022'!AT13=0,"",'Data 2022'!AT13*1000/'Data 2022'!$C13)</f>
        <v>0.17672528055138287</v>
      </c>
      <c r="BU13" s="135">
        <f>+IF('Data 2022'!BJ13=0,"",'Data 2022'!BJ13*1000/'Data 2022'!$C13)</f>
        <v>0.53017584165414866</v>
      </c>
      <c r="BW13" s="135">
        <f>+IF('Data 2022'!AU13=0,"",'Data 2022'!AU13*1000/'Data 2022'!$C13)</f>
        <v>0.83944508261906869</v>
      </c>
      <c r="BX13" s="135">
        <f>+IF('Data 2022'!AV13=0,"",'Data 2022'!AV13*1000/'Data 2022'!$C13)</f>
        <v>0.2209066006892286</v>
      </c>
      <c r="BY13" s="135">
        <f>+IF('Data 2022'!BK13=0,"",'Data 2022'!BK13*1000/'Data 2022'!$C13)</f>
        <v>0.26508792082707433</v>
      </c>
      <c r="CA13" s="135">
        <f>+IF('Data 2022'!AW13=0,"",'Data 2022'!AW13*1000/'Data 2022'!$C13)</f>
        <v>0.70690112220553147</v>
      </c>
      <c r="CB13" s="135">
        <f>+IF('Data 2022'!AX13=0,"",'Data 2022'!AX13*1000/'Data 2022'!$C13)</f>
        <v>0.2209066006892286</v>
      </c>
      <c r="CC13" s="135">
        <f>+IF('Data 2022'!BL13=0,"",'Data 2022'!BL13*1000/'Data 2022'!$C13)</f>
        <v>8.8362640275691434E-2</v>
      </c>
      <c r="CE13" s="135">
        <f>+IF('Data 2022'!AY13=0,"",'Data 2022'!AY13*1000/'Data 2022'!$C13)</f>
        <v>1.1928956437218343</v>
      </c>
      <c r="CF13" s="135">
        <f>+IF('Data 2022'!AZ13=0,"",'Data 2022'!AZ13*1000/'Data 2022'!$C13)</f>
        <v>0.30926924096492003</v>
      </c>
      <c r="CG13" s="135">
        <f>+IF('Data 2022'!BM13=0,"",'Data 2022'!BM13*1000/'Data 2022'!$C13)</f>
        <v>0.35345056110276574</v>
      </c>
      <c r="CI13" s="135">
        <f>+IF('Data 2022'!BA13=0,"",'Data 2022'!BA13*1000/'Data 2022'!$C13)</f>
        <v>3.181055049924892</v>
      </c>
      <c r="CJ13" s="135">
        <f>+IF('Data 2022'!BB13=0,"",'Data 2022'!BB13*1000/'Data 2022'!$C13)</f>
        <v>1.1045330034461429</v>
      </c>
      <c r="CK13" s="135">
        <f>+IF('Data 2022'!BC13=0,"",'Data 2022'!BC13*1000/'Data 2022'!$C13)</f>
        <v>38.384730935760359</v>
      </c>
      <c r="CM13" s="134">
        <f>+IF('Data 2022'!BD13-'Data 2022'!BG13-'Data 2022'!E13+'Data 2022'!BE13=0,"",('Data 2022'!BD13-'Data 2022'!BG13-'Data 2022'!E13)*1000000/('Data 2022'!BC13-'Data 2022'!BF13-'Data 2022'!D13))</f>
        <v>317832.34126984118</v>
      </c>
      <c r="CN13" s="134">
        <f>+IF('Data 2022'!BD13-'Data 2022'!BG13-'Data 2022'!E13=0,"",('Data 2022'!BD13-'Data 2022'!BE13-'Data 2022'!BG13-'Data 2022'!E13)*1000000/('Data 2022'!BC13-'Data 2022'!BF13-'Data 2022'!D13))</f>
        <v>280009.92063492059</v>
      </c>
      <c r="CO13" s="137">
        <f>+IF('Data 2022'!BC13-'Data 2022'!BF13-'Data 2022'!D13=0,"",('Data 2022'!BC13-'Data 2022'!BF13-'Data 2022'!D13)*1000/'Data 2022'!C13)</f>
        <v>35.627816559158788</v>
      </c>
      <c r="CP13" s="134">
        <f>+IF('Data 2022'!BD13-'Data 2022'!BG13-'Data 2022'!E13=0,"",('Data 2022'!BD13-'Data 2022'!BE13-'Data 2022'!BG13-'Data 2022'!E13)*1000000/'Data 2022'!C13)</f>
        <v>9976.1420871255614</v>
      </c>
    </row>
    <row r="14" spans="2:94" x14ac:dyDescent="0.25">
      <c r="B14" s="92" t="s">
        <v>11</v>
      </c>
      <c r="C14" s="132">
        <f>+IF('Data 2022'!D14=0,"",('Data 2022'!E14)*1000000/'Data 2022'!D14)</f>
        <v>321199.14346895076</v>
      </c>
      <c r="D14" s="133">
        <f>+IF('Data 2022'!D14=0,"",'Data 2022'!D14*1000/'Data 2022'!C14)</f>
        <v>1.1072385423334994</v>
      </c>
      <c r="E14" s="132">
        <f>+IF('Data 2022'!D14=0,"",('Data 2022'!E14)*1000000/'Data 2022'!C14)</f>
        <v>355.64407141332953</v>
      </c>
      <c r="F14" s="134">
        <f>+IF('Data 2022'!F14=0,"",('Data 2022'!G14)*1000000/'Data 2022'!F14)</f>
        <v>941176.4705882353</v>
      </c>
      <c r="G14" s="134">
        <f>+IF('Data 2022'!F14=0,"",('Data 2022'!G14-'Data 2022'!H14)*1000000/'Data 2022'!F14)</f>
        <v>941176.4705882353</v>
      </c>
      <c r="H14" s="133">
        <f>+IF('Data 2022'!F14=0,"",'Data 2022'!F14*1000/'Data 2022'!C14)</f>
        <v>8.0612656187021361E-2</v>
      </c>
      <c r="I14" s="132">
        <f>+IF('Data 2022'!F14=0,"",('Data 2022'!G14-'Data 2022'!H14)*1000000/'Data 2022'!C14)</f>
        <v>75.870735234843636</v>
      </c>
      <c r="J14" s="132">
        <f>+IF('Data 2022'!I14=0,"",('Data 2022'!J14)*1000000/'Data 2022'!I14)</f>
        <v>1074626.8656716417</v>
      </c>
      <c r="K14" s="132">
        <f>+IF('Data 2022'!I14=0,"",('Data 2022'!J14-'Data 2022'!K14)*1000000/'Data 2022'!I14)</f>
        <v>925373.13432835822</v>
      </c>
      <c r="L14" s="133">
        <f>+IF('Data 2022'!I14=0,"",'Data 2022'!I14*1000/'Data 2022'!C14)</f>
        <v>0.63541740759181542</v>
      </c>
      <c r="M14" s="132">
        <f>+IF('Data 2022'!I14=0,"",('Data 2022'!J14-'Data 2022'!K14)*1000000/'Data 2022'!C14)</f>
        <v>587.99819807003814</v>
      </c>
      <c r="N14" s="132">
        <f>+IF('Data 2022'!L14=0,"",('Data 2022'!M14)*1000000/'Data 2022'!L14)</f>
        <v>794850.49833887035</v>
      </c>
      <c r="O14" s="132">
        <f>+IF('Data 2022'!L14=0,"",('Data 2022'!M14-'Data 2022'!N14)*1000000/'Data 2022'!L14)</f>
        <v>740033.2225913622</v>
      </c>
      <c r="P14" s="133">
        <f>+IF('Data 2022'!L14=0,"",'Data 2022'!L14*1000/'Data 2022'!C14)</f>
        <v>2.8546364132109918</v>
      </c>
      <c r="Q14" s="132">
        <f>+IF('Data 2022'!L14=0,"",('Data 2022'!M14-'Data 2022'!N14)*1000000/'Data 2022'!C14)</f>
        <v>2112.5257841951779</v>
      </c>
      <c r="R14" s="132">
        <f>+IF('Data 2022'!O14=0,"",('Data 2022'!P14)*1000000/'Data 2022'!O14)</f>
        <v>96690.219412420978</v>
      </c>
      <c r="S14" s="132">
        <f>+IF('Data 2022'!O14=0,"",('Data 2022'!P14-'Data 2022'!Q14)*1000000/'Data 2022'!O14)</f>
        <v>74748.977314986987</v>
      </c>
      <c r="T14" s="133">
        <f>+IF('Data 2022'!O14=0,"",'Data 2022'!O14*1000/'Data 2022'!C14)</f>
        <v>6.3755127202029538</v>
      </c>
      <c r="U14" s="132">
        <f>+IF('Data 2022'!O14=0,"",('Data 2022'!P14-'Data 2022'!Q14)*1000000/'Data 2022'!C14)</f>
        <v>476.5630556938616</v>
      </c>
      <c r="V14" s="132">
        <f>+IF('Data 2022'!X14=0,"",('Data 2022'!Y14)*1000000/'Data 2022'!X14)</f>
        <v>1328767.1232876712</v>
      </c>
      <c r="W14" s="132">
        <f>+IF('Data 2022'!X14=0,"",('Data 2022'!Y14-'Data 2022'!Z14)*1000000/'Data 2022'!X14)</f>
        <v>1082191.7808219178</v>
      </c>
      <c r="X14" s="133">
        <f>+IF('Data 2022'!X14=0,"",'Data 2022'!X14*1000/'Data 2022'!C14)</f>
        <v>1.5577210327903834</v>
      </c>
      <c r="Y14" s="132">
        <f>+IF('Data 2022'!X14=0,"",('Data 2022'!Y14-'Data 2022'!Z14)*1000000/'Data 2022'!C14)</f>
        <v>1685.752898499182</v>
      </c>
      <c r="Z14" s="132">
        <f>+IF('Data 2022'!AA14=0,"",('Data 2022'!AB14)*1000000/'Data 2022'!AA14)</f>
        <v>744230.76923076925</v>
      </c>
      <c r="AA14" s="132">
        <f>+IF('Data 2022'!AA14=0,"",('Data 2022'!AB14-'Data 2022'!AC14)*1000000/'Data 2022'!AA14)</f>
        <v>675000</v>
      </c>
      <c r="AB14" s="133">
        <f>+IF('Data 2022'!AA14=0,"",'Data 2022'!AA14*1000/'Data 2022'!C14)</f>
        <v>2.4657988951324183</v>
      </c>
      <c r="AC14" s="132">
        <f>+IF('Data 2022'!AA14=0,"",('Data 2022'!AB14-'Data 2022'!AC14)*1000000/'Data 2022'!C14)</f>
        <v>1664.4142542143823</v>
      </c>
      <c r="AD14" s="132">
        <f>+IF('Data 2022'!AD14=0,"",('Data 2022'!AE14)*1000000/'Data 2022'!AD14)</f>
        <v>22465.088038858532</v>
      </c>
      <c r="AE14" s="132">
        <f>+IF('Data 2022'!AD14=0,"",('Data 2022'!AE14-'Data 2022'!AF14)*1000000/'Data 2022'!AD14)</f>
        <v>22465.088038858532</v>
      </c>
      <c r="AF14" s="133">
        <f>+IF('Data 2022'!AD14=0,"",'Data 2022'!AD14*1000/'Data 2022'!C14)</f>
        <v>3.9049719041183582</v>
      </c>
      <c r="AG14" s="132">
        <f>+IF('Data 2022'!AD14=0,"",('Data 2022'!AE14-'Data 2022'!AF14)*1000000/'Data 2022'!C14)</f>
        <v>87.725537615287948</v>
      </c>
      <c r="AH14" s="132">
        <f>+IF('Data 2022'!AG14=0,"",('Data 2022'!AH14)*1000000/'Data 2022'!AG14)</f>
        <v>183083.51177730193</v>
      </c>
      <c r="AI14" s="132">
        <f>+IF('Data 2022'!AG14=0,"",('Data 2022'!AH14-'Data 2022'!AI14)*1000000/'Data 2022'!AG14)</f>
        <v>183083.51177730193</v>
      </c>
      <c r="AJ14" s="133">
        <f>+IF('Data 2022'!AG14=0,"",'Data 2022'!AG14*1000/'Data 2022'!C14)</f>
        <v>2.2144770846669988</v>
      </c>
      <c r="AK14" s="132">
        <f>+IF('Data 2022'!AG14=0,"",('Data 2022'!AH14-'Data 2022'!AI14)*1000000/'Data 2022'!C14)</f>
        <v>405.43424141119567</v>
      </c>
      <c r="AL14" s="132">
        <f>+IF('Data 2022'!AJ14=0,"",('Data 2022'!AK14)*1000000/'Data 2022'!AJ14)</f>
        <v>207017.54385964913</v>
      </c>
      <c r="AM14" s="132">
        <f>+IF('Data 2022'!AJ14=0,"",('Data 2022'!AK14-'Data 2022'!AL14)*1000000/'Data 2022'!AJ14)</f>
        <v>205847.95321637421</v>
      </c>
      <c r="AN14" s="133">
        <f>+IF('Data 2022'!AJ14=0,"",'Data 2022'!AJ14*1000/'Data 2022'!C14)</f>
        <v>4.0543424141119564</v>
      </c>
      <c r="AO14" s="132">
        <f>+IF('Data 2022'!AJ14=0,"",('Data 2022'!AK14-'Data 2022'!AL14)*1000000/'Data 2022'!C14)</f>
        <v>834.57808758327985</v>
      </c>
      <c r="AP14" s="132">
        <f>+IF('Data 2022'!AM14=0,"",('Data 2022'!AN14)*1000000/'Data 2022'!AM14)</f>
        <v>65217.391304347831</v>
      </c>
      <c r="AQ14" s="133">
        <f>+IF('Data 2022'!AM14=0,"",'Data 2022'!AM14*1000/'Data 2022'!C14)</f>
        <v>0.43625672760035089</v>
      </c>
      <c r="AR14" s="132">
        <f>+IF('Data 2022'!AM14=0,"",('Data 2022'!AN14)*1000000/'Data 2022'!C14)</f>
        <v>28.451525713066363</v>
      </c>
      <c r="AS14" s="132">
        <f>+IF('Data 2022'!AO14=0,"",('Data 2022'!AP14)*1000000/'Data 2022'!AO14)</f>
        <v>38461.538461538461</v>
      </c>
      <c r="AT14" s="133">
        <f>+IF('Data 2022'!AO14=0,"",'Data 2022'!AO14*1000/'Data 2022'!C14)</f>
        <v>1.4794793370794508</v>
      </c>
      <c r="AU14" s="132">
        <f>+IF('Data 2022'!AO14=0,"",('Data 2022'!AP14)*1000000/'Data 2022'!C14)</f>
        <v>56.903051426132727</v>
      </c>
      <c r="AV14" s="132">
        <f>+IF('Data 2022'!U14=0,"",('Data 2022'!V14)*1000000/'Data 2022'!U14)</f>
        <v>506912.44239631336</v>
      </c>
      <c r="AW14" s="132">
        <f>+IF('Data 2022'!U14=0,"",('Data 2022'!V14-'Data 2022'!W14)*1000000/'Data 2022'!U14)</f>
        <v>253456.22119815668</v>
      </c>
      <c r="AX14" s="133">
        <f>+IF('Data 2022'!U14=0,"",'Data 2022'!U14*1000/'Data 2022'!C14)</f>
        <v>0.51449842331128337</v>
      </c>
      <c r="AY14" s="132">
        <f>+IF('Data 2022'!U14=0,"",('Data 2022'!V14-'Data 2022'!W14)*1000000/'Data 2022'!C14)</f>
        <v>130.40282618488749</v>
      </c>
      <c r="AZ14" s="132">
        <f>+IF(AS14="","",+IF('Data 2022'!BC14=0,0,('Data 2022'!BD14)*1000000/'Data 2022'!BC14))</f>
        <v>349429.17547568708</v>
      </c>
      <c r="BA14" s="132">
        <f>+IF(AS14="","",+IF('Data 2022'!BC14=0,0,('Data 2022'!BD14-'Data 2022'!BE14)*1000000/'Data 2022'!BC14))</f>
        <v>310613.10782241012</v>
      </c>
      <c r="BB14" s="133">
        <f>+IF(AT14="","",IF('Data 2022'!BC14=0,"",'Data 2022'!BC14*1000/'Data 2022'!C14))</f>
        <v>28.036607629750812</v>
      </c>
      <c r="BC14" s="132">
        <f>+IF(AU14="","",IF('Data 2022'!BC14=0,"",('Data 2022'!BD14-'Data 2022'!BE14)*1000000/'Data 2022'!C14))</f>
        <v>8708.5378286743944</v>
      </c>
      <c r="BD14" s="132">
        <f>+IF('Data 2022'!BC14-'Data 2022'!BF14=0,"",('Data 2022'!BD14-'Data 2022'!BG14)*1000000/('Data 2022'!BC14-'Data 2022'!BF14))</f>
        <v>371789.05328129244</v>
      </c>
      <c r="BE14" s="132">
        <f>+IF('Data 2022'!BC14-'Data 2022'!BF14=0,"",('Data 2022'!BD14-'Data 2022'!BG14-'Data 2022'!BE14)*1000000/('Data 2022'!BC14-'Data 2022'!BF14))</f>
        <v>330126.16864845232</v>
      </c>
      <c r="BF14" s="133">
        <f>+IF('Data 2022'!BC14-'Data 2022'!BF14=0,"",('Data 2022'!BC14-'Data 2022'!BF14)*1000/'Data 2022'!C14)</f>
        <v>26.12087156507101</v>
      </c>
      <c r="BG14" s="132">
        <f>+IF('Data 2022'!BC14-'Data 2022'!BF14=0,"",('Data 2022'!BD14-'Data 2022'!BE14-'Data 2022'!BG14)*1000000/'Data 2022'!C14)</f>
        <v>8623.1832515351962</v>
      </c>
      <c r="BH14" s="132">
        <f>+IF('Data 2022'!BF14=0,"",('Data 2022'!BG14)*1000000/'Data 2022'!BF14)</f>
        <v>44554.455445544547</v>
      </c>
      <c r="BI14" s="133">
        <f>+IF('Data 2022'!BF14=0,"",'Data 2022'!BF14*1000/'Data 2022'!C14)</f>
        <v>1.9157360646798018</v>
      </c>
      <c r="BJ14" s="132">
        <f>+IF('Data 2022'!BF14=0,"",('Data 2022'!BG14)*1000000/'Data 2022'!C14)</f>
        <v>85.35457713919908</v>
      </c>
      <c r="BK14" s="132">
        <f>+IF('Data 2022'!L14+'Data 2022'!O14+'Data 2022'!X14+'Data 2022'!AA14=0,"",('Data 2022'!M14+'Data 2022'!P14+'Data 2022'!Y14+'Data 2022'!AB14)*1000000/('Data 2022'!L14+'Data 2022'!O14+'Data 2022'!X14+'Data 2022'!AA14))</f>
        <v>512343.47048300534</v>
      </c>
      <c r="BL14" s="132">
        <f>+IF('Data 2022'!L14+'Data 2022'!O14+'Data 2022'!X14+'Data 2022'!AA14=0,"",('Data 2022'!M14-'Data 2022'!N14+'Data 2022'!P14-'Data 2022'!Q14+'Data 2022'!Y14-'Data 2022'!Z14+'Data 2022'!AB14-'Data 2022'!AC14)*1000000/('Data 2022'!L14+'Data 2022'!O14+'Data 2022'!X14+'Data 2022'!AA14))</f>
        <v>448121.64579606452</v>
      </c>
      <c r="BM14" s="133">
        <f>+('Data 2022'!L14+'Data 2022'!O14+'Data 2022'!X14+'Data 2022'!AA14)*1000/'Data 2022'!C14</f>
        <v>13.253669061336748</v>
      </c>
      <c r="BN14" s="132">
        <f>+('Data 2022'!M14-'Data 2022'!N14+'Data 2022'!P14-'Data 2022'!Q14+'Data 2022'!Y14-'Data 2022'!Z14+'Data 2022'!AB14-'Data 2022'!AC14)*1000000/('Data 2022'!C14)</f>
        <v>5939.2559926026051</v>
      </c>
      <c r="BO14" s="135" t="str">
        <f>+IF('Data 2022'!AQ14=0,"",'Data 2022'!AU14*1000/'Data 2022'!$C14)</f>
        <v/>
      </c>
      <c r="BP14" s="135" t="str">
        <f>+IF('Data 2022'!AR14=0,"",'Data 2022'!AV14*1000/'Data 2022'!$C14)</f>
        <v/>
      </c>
      <c r="BQ14" s="135" t="str">
        <f>+IF('Data 2022'!BI14=0,"",'Data 2022'!BI14*1000/'Data 2022'!$C14)</f>
        <v/>
      </c>
      <c r="BS14" s="135">
        <f>+IF('Data 2022'!AS14=0,"",'Data 2022'!AS14*1000/'Data 2022'!$C14)</f>
        <v>0.31984256822438772</v>
      </c>
      <c r="BT14" s="135">
        <f>+IF('Data 2022'!AT14=0,"",'Data 2022'!AT14*1000/'Data 2022'!$C14)</f>
        <v>0.20817032980060221</v>
      </c>
      <c r="BU14" s="135">
        <f>+IF('Data 2022'!BJ14=0,"",'Data 2022'!BJ14*1000/'Data 2022'!$C14)</f>
        <v>7.0417526139839245E-2</v>
      </c>
      <c r="BW14" s="135">
        <f>+IF('Data 2022'!AU14=0,"",'Data 2022'!AU14*1000/'Data 2022'!$C14)</f>
        <v>1.2428574815657822</v>
      </c>
      <c r="BX14" s="135">
        <f>+IF('Data 2022'!AV14=0,"",'Data 2022'!AV14*1000/'Data 2022'!$C14)</f>
        <v>0.34971667022310737</v>
      </c>
      <c r="BY14" s="135">
        <f>+IF('Data 2022'!BK14=0,"",'Data 2022'!BK14*1000/'Data 2022'!$C14)</f>
        <v>0.23116864641866419</v>
      </c>
      <c r="CA14" s="135">
        <f>+IF('Data 2022'!AW14=0,"",'Data 2022'!AW14*1000/'Data 2022'!$C14)</f>
        <v>0.66979633449510401</v>
      </c>
      <c r="CB14" s="135">
        <f>+IF('Data 2022'!AX14=0,"",'Data 2022'!AX14*1000/'Data 2022'!$C14)</f>
        <v>0.16999786613557152</v>
      </c>
      <c r="CC14" s="135">
        <f>+IF('Data 2022'!BL14=0,"",'Data 2022'!BL14*1000/'Data 2022'!$C14)</f>
        <v>8.4880385043981321E-2</v>
      </c>
      <c r="CE14" s="135">
        <f>+IF('Data 2022'!AY14=0,"",'Data 2022'!AY14*1000/'Data 2022'!$C14)</f>
        <v>1.0629015814306375</v>
      </c>
      <c r="CF14" s="135">
        <f>+IF('Data 2022'!AZ14=0,"",'Data 2022'!AZ14*1000/'Data 2022'!$C14)</f>
        <v>0.22713801360931313</v>
      </c>
      <c r="CG14" s="135">
        <f>+IF('Data 2022'!BM14=0,"",'Data 2022'!BM14*1000/'Data 2022'!$C14)</f>
        <v>0.16193660051686939</v>
      </c>
      <c r="CI14" s="135">
        <f>+IF('Data 2022'!BA14=0,"",'Data 2022'!BA14*1000/'Data 2022'!$C14)</f>
        <v>3.2953979657159116</v>
      </c>
      <c r="CJ14" s="135">
        <f>+IF('Data 2022'!BB14=0,"",'Data 2022'!BB14*1000/'Data 2022'!$C14)</f>
        <v>0.95502287976859424</v>
      </c>
      <c r="CK14" s="135">
        <f>+IF('Data 2022'!BC14=0,"",'Data 2022'!BC14*1000/'Data 2022'!$C14)</f>
        <v>28.036607629750812</v>
      </c>
      <c r="CM14" s="134">
        <f>+IF('Data 2022'!BD14-'Data 2022'!BG14-'Data 2022'!E14+'Data 2022'!BE14=0,"",('Data 2022'!BD14-'Data 2022'!BG14-'Data 2022'!E14)*1000000/('Data 2022'!BC14-'Data 2022'!BF14-'Data 2022'!D14))</f>
        <v>374028.43601895723</v>
      </c>
      <c r="CN14" s="134">
        <f>+IF('Data 2022'!BD14-'Data 2022'!BG14-'Data 2022'!E14=0,"",('Data 2022'!BD14-'Data 2022'!BE14-'Data 2022'!BG14-'Data 2022'!E14)*1000000/('Data 2022'!BC14-'Data 2022'!BF14-'Data 2022'!D14))</f>
        <v>330521.32701421797</v>
      </c>
      <c r="CO14" s="137">
        <f>+IF('Data 2022'!BC14-'Data 2022'!BF14-'Data 2022'!D14=0,"",('Data 2022'!BC14-'Data 2022'!BF14-'Data 2022'!D14)*1000/'Data 2022'!C14)</f>
        <v>25.013633022737512</v>
      </c>
      <c r="CP14" s="134">
        <f>+IF('Data 2022'!BD14-'Data 2022'!BG14-'Data 2022'!E14=0,"",('Data 2022'!BD14-'Data 2022'!BE14-'Data 2022'!BG14-'Data 2022'!E14)*1000000/'Data 2022'!C14)</f>
        <v>8267.5391801218666</v>
      </c>
    </row>
    <row r="15" spans="2:94" x14ac:dyDescent="0.25">
      <c r="B15" s="92" t="s">
        <v>12</v>
      </c>
      <c r="C15" s="132">
        <f>+IF('Data 2022'!D15=0,"",('Data 2022'!E15)*1000000/'Data 2022'!D15)</f>
        <v>333333.33333333331</v>
      </c>
      <c r="D15" s="133">
        <f>+IF('Data 2022'!D15=0,"",'Data 2022'!D15*1000/'Data 2022'!C15)</f>
        <v>0.63713807017957858</v>
      </c>
      <c r="E15" s="132">
        <f>+IF('Data 2022'!D15=0,"",('Data 2022'!E15)*1000000/'Data 2022'!C15)</f>
        <v>212.37935672652617</v>
      </c>
      <c r="F15" s="134">
        <f>+IF('Data 2022'!F15=0,"",('Data 2022'!G15)*1000000/'Data 2022'!F15)</f>
        <v>448717.94871794875</v>
      </c>
      <c r="G15" s="134">
        <f>+IF('Data 2022'!F15=0,"",('Data 2022'!G15-'Data 2022'!H15)*1000000/'Data 2022'!F15)</f>
        <v>410256.41025641025</v>
      </c>
      <c r="H15" s="133">
        <f>+IF('Data 2022'!F15=0,"",'Data 2022'!F15*1000/'Data 2022'!C15)</f>
        <v>0.18406210916298935</v>
      </c>
      <c r="I15" s="132">
        <f>+IF('Data 2022'!F15=0,"",('Data 2022'!G15-'Data 2022'!H15)*1000000/'Data 2022'!C15)</f>
        <v>75.512660169431527</v>
      </c>
      <c r="J15" s="132">
        <f>+IF('Data 2022'!I15=0,"",('Data 2022'!J15)*1000000/'Data 2022'!I15)</f>
        <v>1570175.4385964912</v>
      </c>
      <c r="K15" s="132">
        <f>+IF('Data 2022'!I15=0,"",('Data 2022'!J15-'Data 2022'!K15)*1000000/'Data 2022'!I15)</f>
        <v>1298245.6140350874</v>
      </c>
      <c r="L15" s="133">
        <f>+IF('Data 2022'!I15=0,"",'Data 2022'!I15*1000/'Data 2022'!C15)</f>
        <v>0.26901385185359983</v>
      </c>
      <c r="M15" s="132">
        <f>+IF('Data 2022'!I15=0,"",('Data 2022'!J15-'Data 2022'!K15)*1000000/'Data 2022'!C15)</f>
        <v>349.24605328362077</v>
      </c>
      <c r="N15" s="132">
        <f>+IF('Data 2022'!L15=0,"",('Data 2022'!M15)*1000000/'Data 2022'!L15)</f>
        <v>805699.48186528496</v>
      </c>
      <c r="O15" s="132">
        <f>+IF('Data 2022'!L15=0,"",('Data 2022'!M15-'Data 2022'!N15)*1000000/'Data 2022'!L15)</f>
        <v>728842.83246977534</v>
      </c>
      <c r="P15" s="133">
        <f>+IF('Data 2022'!L15=0,"",'Data 2022'!L15*1000/'Data 2022'!C15)</f>
        <v>2.7326143898813036</v>
      </c>
      <c r="Q15" s="132">
        <f>+IF('Data 2022'!L15=0,"",('Data 2022'!M15-'Data 2022'!N15)*1000000/'Data 2022'!C15)</f>
        <v>1991.6464119687562</v>
      </c>
      <c r="R15" s="132">
        <f>+IF('Data 2022'!O15=0,"",('Data 2022'!P15)*1000000/'Data 2022'!O15)</f>
        <v>89841.755997958142</v>
      </c>
      <c r="S15" s="132">
        <f>+IF('Data 2022'!O15=0,"",('Data 2022'!P15-'Data 2022'!Q15)*1000000/'Data 2022'!O15)</f>
        <v>89331.291475242469</v>
      </c>
      <c r="T15" s="133">
        <f>+IF('Data 2022'!O15=0,"",'Data 2022'!O15*1000/'Data 2022'!C15)</f>
        <v>4.6227906647473862</v>
      </c>
      <c r="U15" s="132">
        <f>+IF('Data 2022'!O15=0,"",('Data 2022'!P15-'Data 2022'!Q15)*1000000/'Data 2022'!C15)</f>
        <v>412.95986030157871</v>
      </c>
      <c r="V15" s="132">
        <f>+IF('Data 2022'!X15=0,"",('Data 2022'!Y15)*1000000/'Data 2022'!X15)</f>
        <v>1103942.652329749</v>
      </c>
      <c r="W15" s="132">
        <f>+IF('Data 2022'!X15=0,"",('Data 2022'!Y15-'Data 2022'!Z15)*1000000/'Data 2022'!X15)</f>
        <v>991636.79808841099</v>
      </c>
      <c r="X15" s="133">
        <f>+IF('Data 2022'!X15=0,"",'Data 2022'!X15*1000/'Data 2022'!C15)</f>
        <v>1.9751280175566934</v>
      </c>
      <c r="Y15" s="132">
        <f>+IF('Data 2022'!X15=0,"",('Data 2022'!Y15-'Data 2022'!Z15)*1000000/'Data 2022'!C15)</f>
        <v>1958.6096231446304</v>
      </c>
      <c r="Z15" s="132">
        <f>+IF('Data 2022'!AA15=0,"",('Data 2022'!AB15)*1000000/'Data 2022'!AA15)</f>
        <v>771573.60406091379</v>
      </c>
      <c r="AA15" s="132">
        <f>+IF('Data 2022'!AA15=0,"",('Data 2022'!AB15-'Data 2022'!AC15)*1000000/'Data 2022'!AA15)</f>
        <v>725888.32487309643</v>
      </c>
      <c r="AB15" s="133">
        <f>+IF('Data 2022'!AA15=0,"",'Data 2022'!AA15*1000/'Data 2022'!C15)</f>
        <v>0.92974962833612573</v>
      </c>
      <c r="AC15" s="132">
        <f>+IF('Data 2022'!AA15=0,"",('Data 2022'!AB15-'Data 2022'!AC15)*1000000/'Data 2022'!C15)</f>
        <v>674.89440026429418</v>
      </c>
      <c r="AD15" s="132">
        <f>+IF('Data 2022'!AD15=0,"",('Data 2022'!AE15)*1000000/'Data 2022'!AD15)</f>
        <v>20129.4033069734</v>
      </c>
      <c r="AE15" s="132">
        <f>+IF('Data 2022'!AD15=0,"",('Data 2022'!AE15-'Data 2022'!AF15)*1000000/'Data 2022'!AD15)</f>
        <v>19626.168224299065</v>
      </c>
      <c r="AF15" s="133">
        <f>+IF('Data 2022'!AD15=0,"",'Data 2022'!AD15*1000/'Data 2022'!C15)</f>
        <v>3.2824409467399769</v>
      </c>
      <c r="AG15" s="132">
        <f>+IF('Data 2022'!AD15=0,"",('Data 2022'!AE15-'Data 2022'!AF15)*1000000/'Data 2022'!C15)</f>
        <v>64.421738207046275</v>
      </c>
      <c r="AH15" s="132">
        <f>+IF('Data 2022'!AG15=0,"",('Data 2022'!AH15)*1000000/'Data 2022'!AG15)</f>
        <v>168000</v>
      </c>
      <c r="AI15" s="132">
        <f>+IF('Data 2022'!AG15=0,"",('Data 2022'!AH15-'Data 2022'!AI15)*1000000/'Data 2022'!AG15)</f>
        <v>162666.66666666663</v>
      </c>
      <c r="AJ15" s="133">
        <f>+IF('Data 2022'!AG15=0,"",'Data 2022'!AG15*1000/'Data 2022'!C15)</f>
        <v>2.6547419590815773</v>
      </c>
      <c r="AK15" s="132">
        <f>+IF('Data 2022'!AG15=0,"",('Data 2022'!AH15-'Data 2022'!AI15)*1000000/'Data 2022'!C15)</f>
        <v>431.83802534393647</v>
      </c>
      <c r="AL15" s="132">
        <f>+IF('Data 2022'!AJ15=0,"",('Data 2022'!AK15)*1000000/'Data 2022'!AJ15)</f>
        <v>167313.49719706769</v>
      </c>
      <c r="AM15" s="132">
        <f>+IF('Data 2022'!AJ15=0,"",('Data 2022'!AK15-'Data 2022'!AL15)*1000000/'Data 2022'!AJ15)</f>
        <v>150927.12376024149</v>
      </c>
      <c r="AN15" s="133">
        <f>+IF('Data 2022'!AJ15=0,"",'Data 2022'!AJ15*1000/'Data 2022'!C15)</f>
        <v>5.472308091653491</v>
      </c>
      <c r="AO15" s="132">
        <f>+IF('Data 2022'!AJ15=0,"",('Data 2022'!AK15-'Data 2022'!AL15)*1000000/'Data 2022'!C15)</f>
        <v>825.91972060315743</v>
      </c>
      <c r="AP15" s="132">
        <f>+IF('Data 2022'!AM15=0,"",('Data 2022'!AN15)*1000000/'Data 2022'!AM15)</f>
        <v>63157.894736842107</v>
      </c>
      <c r="AQ15" s="133">
        <f>+IF('Data 2022'!AM15=0,"",'Data 2022'!AM15*1000/'Data 2022'!C15)</f>
        <v>0.44835641975599971</v>
      </c>
      <c r="AR15" s="132">
        <f>+IF('Data 2022'!AM15=0,"",('Data 2022'!AN15)*1000000/'Data 2022'!C15)</f>
        <v>28.317247563536824</v>
      </c>
      <c r="AS15" s="132">
        <f>+IF('Data 2022'!AO15=0,"",('Data 2022'!AP15)*1000000/'Data 2022'!AO15)</f>
        <v>87951.80722891567</v>
      </c>
      <c r="AT15" s="133">
        <f>+IF('Data 2022'!AO15=0,"",'Data 2022'!AO15*1000/'Data 2022'!C15)</f>
        <v>1.9586096231446304</v>
      </c>
      <c r="AU15" s="132">
        <f>+IF('Data 2022'!AO15=0,"",('Data 2022'!AP15)*1000000/'Data 2022'!C15)</f>
        <v>172.26325601151569</v>
      </c>
      <c r="AV15" s="132">
        <f>+IF('Data 2022'!U15=0,"",('Data 2022'!V15)*1000000/'Data 2022'!U15)</f>
        <v>576354.67980295559</v>
      </c>
      <c r="AW15" s="132">
        <f>+IF('Data 2022'!U15=0,"",('Data 2022'!V15-'Data 2022'!W15)*1000000/'Data 2022'!U15)</f>
        <v>278325.12315270928</v>
      </c>
      <c r="AX15" s="133">
        <f>+IF('Data 2022'!U15=0,"",'Data 2022'!U15*1000/'Data 2022'!C15)</f>
        <v>0.95806687589966255</v>
      </c>
      <c r="AY15" s="132">
        <f>+IF('Data 2022'!U15=0,"",('Data 2022'!V15-'Data 2022'!W15)*1000000/'Data 2022'!C15)</f>
        <v>266.65408122330507</v>
      </c>
      <c r="AZ15" s="132">
        <f>+IF(AS15="","",+IF('Data 2022'!BC15=0,0,('Data 2022'!BD15)*1000000/'Data 2022'!BC15))</f>
        <v>327398.61523244309</v>
      </c>
      <c r="BA15" s="132">
        <f>+IF(AS15="","",+IF('Data 2022'!BC15=0,0,('Data 2022'!BD15-'Data 2022'!BE15)*1000000/'Data 2022'!BC15))</f>
        <v>289749.1232802805</v>
      </c>
      <c r="BB15" s="133">
        <f>+IF(AT15="","",IF('Data 2022'!BC15=0,"",'Data 2022'!BC15*1000/'Data 2022'!C15))</f>
        <v>26.243009179507752</v>
      </c>
      <c r="BC15" s="132">
        <f>+IF(AU15="","",IF('Data 2022'!BC15=0,"",('Data 2022'!BD15-'Data 2022'!BE15)*1000000/'Data 2022'!C15))</f>
        <v>7603.8889019987246</v>
      </c>
      <c r="BD15" s="132">
        <f>+IF('Data 2022'!BC15-'Data 2022'!BF15=0,"",('Data 2022'!BD15-'Data 2022'!BG15)*1000000/('Data 2022'!BC15-'Data 2022'!BF15))</f>
        <v>352044.35204435204</v>
      </c>
      <c r="BE15" s="132">
        <f>+IF('Data 2022'!BC15-'Data 2022'!BF15=0,"",('Data 2022'!BD15-'Data 2022'!BG15-'Data 2022'!BE15)*1000000/('Data 2022'!BC15-'Data 2022'!BF15))</f>
        <v>310593.01059301058</v>
      </c>
      <c r="BF15" s="133">
        <f>+IF('Data 2022'!BC15-'Data 2022'!BF15=0,"",('Data 2022'!BC15-'Data 2022'!BF15)*1000/'Data 2022'!C15)</f>
        <v>23.83604313660712</v>
      </c>
      <c r="BG15" s="132">
        <f>+IF('Data 2022'!BC15-'Data 2022'!BF15=0,"",('Data 2022'!BD15-'Data 2022'!BE15-'Data 2022'!BG15)*1000000/'Data 2022'!C15)</f>
        <v>7403.3083984236719</v>
      </c>
      <c r="BH15" s="132">
        <f>+IF('Data 2022'!BF15=0,"",('Data 2022'!BG15)*1000000/'Data 2022'!BF15)</f>
        <v>83333.333333333328</v>
      </c>
      <c r="BI15" s="133">
        <f>+IF('Data 2022'!BF15=0,"",'Data 2022'!BF15*1000/'Data 2022'!C15)</f>
        <v>2.4069660429006299</v>
      </c>
      <c r="BJ15" s="132">
        <f>+IF('Data 2022'!BF15=0,"",('Data 2022'!BG15)*1000000/'Data 2022'!C15)</f>
        <v>200.58050357505252</v>
      </c>
      <c r="BK15" s="132">
        <f>+IF('Data 2022'!L15+'Data 2022'!O15+'Data 2022'!X15+'Data 2022'!AA15=0,"",('Data 2022'!M15+'Data 2022'!P15+'Data 2022'!Y15+'Data 2022'!AB15)*1000000/('Data 2022'!L15+'Data 2022'!O15+'Data 2022'!X15+'Data 2022'!AA15))</f>
        <v>537488.50045998173</v>
      </c>
      <c r="BL15" s="132">
        <f>+IF('Data 2022'!L15+'Data 2022'!O15+'Data 2022'!X15+'Data 2022'!AA15=0,"",('Data 2022'!M15-'Data 2022'!N15+'Data 2022'!P15-'Data 2022'!Q15+'Data 2022'!Y15-'Data 2022'!Z15+'Data 2022'!AB15-'Data 2022'!AC15)*1000000/('Data 2022'!L15+'Data 2022'!O15+'Data 2022'!X15+'Data 2022'!AA15))</f>
        <v>491030.3587856486</v>
      </c>
      <c r="BM15" s="133">
        <f>+('Data 2022'!L15+'Data 2022'!O15+'Data 2022'!X15+'Data 2022'!AA15)*1000/'Data 2022'!C15</f>
        <v>10.260282700521508</v>
      </c>
      <c r="BN15" s="132">
        <f>+('Data 2022'!M15-'Data 2022'!N15+'Data 2022'!P15-'Data 2022'!Q15+'Data 2022'!Y15-'Data 2022'!Z15+'Data 2022'!AB15-'Data 2022'!AC15)*1000000/('Data 2022'!C15)</f>
        <v>5038.1102956792602</v>
      </c>
      <c r="BO15" s="135">
        <f>+IF('Data 2022'!AQ15=0,"",'Data 2022'!AU15*1000/'Data 2022'!$C15)</f>
        <v>1.2978738466621045</v>
      </c>
      <c r="BP15" s="135">
        <f>+IF('Data 2022'!AR15=0,"",'Data 2022'!AV15*1000/'Data 2022'!$C15)</f>
        <v>0.23597706302947352</v>
      </c>
      <c r="BQ15" s="135">
        <f>+IF('Data 2022'!BI15=0,"",'Data 2022'!BI15*1000/'Data 2022'!$C15)</f>
        <v>4.7195412605894708E-2</v>
      </c>
      <c r="BS15" s="135">
        <f>+IF('Data 2022'!AS15=0,"",'Data 2022'!AS15*1000/'Data 2022'!$C15)</f>
        <v>9.4390825211789417E-2</v>
      </c>
      <c r="BT15" s="135" t="str">
        <f>+IF('Data 2022'!AT15=0,"",'Data 2022'!AT15*1000/'Data 2022'!$C15)</f>
        <v/>
      </c>
      <c r="BU15" s="135">
        <f>+IF('Data 2022'!BJ15=0,"",'Data 2022'!BJ15*1000/'Data 2022'!$C15)</f>
        <v>0.18878165042357883</v>
      </c>
      <c r="BW15" s="135">
        <f>+IF('Data 2022'!AU15=0,"",'Data 2022'!AU15*1000/'Data 2022'!$C15)</f>
        <v>1.2978738466621045</v>
      </c>
      <c r="BX15" s="135">
        <f>+IF('Data 2022'!AV15=0,"",'Data 2022'!AV15*1000/'Data 2022'!$C15)</f>
        <v>0.23597706302947352</v>
      </c>
      <c r="BY15" s="135">
        <f>+IF('Data 2022'!BK15=0,"",'Data 2022'!BK15*1000/'Data 2022'!$C15)</f>
        <v>0.23597706302947352</v>
      </c>
      <c r="CA15" s="135">
        <f>+IF('Data 2022'!AW15=0,"",'Data 2022'!AW15*1000/'Data 2022'!$C15)</f>
        <v>0.37756330084715767</v>
      </c>
      <c r="CB15" s="135">
        <f>+IF('Data 2022'!AX15=0,"",'Data 2022'!AX15*1000/'Data 2022'!$C15)</f>
        <v>4.7195412605894708E-2</v>
      </c>
      <c r="CC15" s="135">
        <f>+IF('Data 2022'!BL15=0,"",'Data 2022'!BL15*1000/'Data 2022'!$C15)</f>
        <v>9.4390825211789417E-2</v>
      </c>
      <c r="CE15" s="135">
        <f>+IF('Data 2022'!AY15=0,"",'Data 2022'!AY15*1000/'Data 2022'!$C15)</f>
        <v>1.1798853151473676</v>
      </c>
      <c r="CF15" s="135">
        <f>+IF('Data 2022'!AZ15=0,"",'Data 2022'!AZ15*1000/'Data 2022'!$C15)</f>
        <v>9.4390825211789417E-2</v>
      </c>
      <c r="CG15" s="135">
        <f>+IF('Data 2022'!BM15=0,"",'Data 2022'!BM15*1000/'Data 2022'!$C15)</f>
        <v>0.23597706302947352</v>
      </c>
      <c r="CI15" s="135">
        <f>+IF('Data 2022'!BA15=0,"",'Data 2022'!BA15*1000/'Data 2022'!$C15)</f>
        <v>2.9733109941713667</v>
      </c>
      <c r="CJ15" s="135">
        <f>+IF('Data 2022'!BB15=0,"",'Data 2022'!BB15*1000/'Data 2022'!$C15)</f>
        <v>0.44835641975599971</v>
      </c>
      <c r="CK15" s="135">
        <f>+IF('Data 2022'!BC15=0,"",'Data 2022'!BC15*1000/'Data 2022'!$C15)</f>
        <v>26.243009179507752</v>
      </c>
      <c r="CM15" s="134">
        <f>+IF('Data 2022'!BD15-'Data 2022'!BG15-'Data 2022'!E15+'Data 2022'!BE15=0,"",('Data 2022'!BD15-'Data 2022'!BG15-'Data 2022'!E15)*1000000/('Data 2022'!BC15-'Data 2022'!BF15-'Data 2022'!D15))</f>
        <v>352558.23415725766</v>
      </c>
      <c r="CN15" s="134">
        <f>+IF('Data 2022'!BD15-'Data 2022'!BG15-'Data 2022'!E15=0,"",('Data 2022'!BD15-'Data 2022'!BE15-'Data 2022'!BG15-'Data 2022'!E15)*1000000/('Data 2022'!BC15-'Data 2022'!BF15-'Data 2022'!D15))</f>
        <v>309968.46709388663</v>
      </c>
      <c r="CO15" s="137">
        <f>+IF('Data 2022'!BC15-'Data 2022'!BF15-'Data 2022'!D15=0,"",('Data 2022'!BC15-'Data 2022'!BF15-'Data 2022'!D15)*1000/'Data 2022'!C15)</f>
        <v>23.198905066427539</v>
      </c>
      <c r="CP15" s="134">
        <f>+IF('Data 2022'!BD15-'Data 2022'!BG15-'Data 2022'!E15=0,"",('Data 2022'!BD15-'Data 2022'!BE15-'Data 2022'!BG15-'Data 2022'!E15)*1000000/'Data 2022'!C15)</f>
        <v>7190.9290416971453</v>
      </c>
    </row>
    <row r="16" spans="2:94" x14ac:dyDescent="0.25">
      <c r="B16" s="92" t="s">
        <v>13</v>
      </c>
      <c r="C16" s="132">
        <f>+IF('Data 2022'!D16=0,"",('Data 2022'!E16)*1000000/'Data 2022'!D16)</f>
        <v>342965.04237288132</v>
      </c>
      <c r="D16" s="133">
        <f>+IF('Data 2022'!D16=0,"",'Data 2022'!D16*1000/'Data 2022'!C16)</f>
        <v>1.6138959173904124</v>
      </c>
      <c r="E16" s="132">
        <f>+IF('Data 2022'!D16=0,"",('Data 2022'!E16)*1000000/'Data 2022'!C16)</f>
        <v>553.50988169322295</v>
      </c>
      <c r="F16" s="134" t="str">
        <f>+IF('Data 2022'!F16=0,"",('Data 2022'!G16)*1000000/'Data 2022'!F16)</f>
        <v/>
      </c>
      <c r="G16" s="134" t="str">
        <f>+IF('Data 2022'!F16=0,"",('Data 2022'!G16-'Data 2022'!H16)*1000000/'Data 2022'!F16)</f>
        <v/>
      </c>
      <c r="H16" s="133" t="str">
        <f>+IF('Data 2022'!F16=0,"",'Data 2022'!F16*1000/'Data 2022'!C16)</f>
        <v/>
      </c>
      <c r="I16" s="132" t="str">
        <f>+IF('Data 2022'!F16=0,"",('Data 2022'!G16-'Data 2022'!H16)*1000000/'Data 2022'!C16)</f>
        <v/>
      </c>
      <c r="J16" s="132" t="str">
        <f>+IF('Data 2022'!I16=0,"",('Data 2022'!J16)*1000000/'Data 2022'!I16)</f>
        <v/>
      </c>
      <c r="K16" s="132" t="str">
        <f>+IF('Data 2022'!I16=0,"",('Data 2022'!J16-'Data 2022'!K16)*1000000/'Data 2022'!I16)</f>
        <v/>
      </c>
      <c r="L16" s="133" t="str">
        <f>+IF('Data 2022'!I16=0,"",'Data 2022'!I16*1000/'Data 2022'!C16)</f>
        <v/>
      </c>
      <c r="M16" s="132" t="str">
        <f>+IF('Data 2022'!I16=0,"",('Data 2022'!J16-'Data 2022'!K16)*1000000/'Data 2022'!C16)</f>
        <v/>
      </c>
      <c r="N16" s="132">
        <f>+IF('Data 2022'!L16=0,"",('Data 2022'!M16)*1000000/'Data 2022'!L16)</f>
        <v>911803.24834090122</v>
      </c>
      <c r="O16" s="132">
        <f>+IF('Data 2022'!L16=0,"",('Data 2022'!M16-'Data 2022'!N16)*1000000/'Data 2022'!L16)</f>
        <v>803525.21830247995</v>
      </c>
      <c r="P16" s="133">
        <f>+IF('Data 2022'!L16=0,"",'Data 2022'!L16*1000/'Data 2022'!C16)</f>
        <v>1.957874581139301</v>
      </c>
      <c r="Q16" s="132">
        <f>+IF('Data 2022'!L16=0,"",('Data 2022'!M16-'Data 2022'!N16)*1000000/'Data 2022'!C16)</f>
        <v>1573.2016002188334</v>
      </c>
      <c r="R16" s="132">
        <f>+IF('Data 2022'!O16=0,"",('Data 2022'!P16)*1000000/'Data 2022'!O16)</f>
        <v>76866.736946545949</v>
      </c>
      <c r="S16" s="132">
        <f>+IF('Data 2022'!O16=0,"",('Data 2022'!P16-'Data 2022'!Q16)*1000000/'Data 2022'!O16)</f>
        <v>76618.690313779007</v>
      </c>
      <c r="T16" s="133">
        <f>+IF('Data 2022'!O16=0,"",'Data 2022'!O16*1000/'Data 2022'!C16)</f>
        <v>16.541749299049442</v>
      </c>
      <c r="U16" s="132">
        <f>+IF('Data 2022'!O16=0,"",('Data 2022'!P16-'Data 2022'!Q16)*1000000/'Data 2022'!C16)</f>
        <v>1267.4071667920402</v>
      </c>
      <c r="V16" s="132">
        <f>+IF('Data 2022'!X16=0,"",('Data 2022'!Y16)*1000000/'Data 2022'!X16)</f>
        <v>866552.2442588727</v>
      </c>
      <c r="W16" s="132">
        <f>+IF('Data 2022'!X16=0,"",('Data 2022'!Y16-'Data 2022'!Z16)*1000000/'Data 2022'!X16)</f>
        <v>816969.78079331946</v>
      </c>
      <c r="X16" s="133">
        <f>+IF('Data 2022'!X16=0,"",'Data 2022'!X16*1000/'Data 2022'!C16)</f>
        <v>1.3102646515762839</v>
      </c>
      <c r="Y16" s="132">
        <f>+IF('Data 2022'!X16=0,"",('Data 2022'!Y16-'Data 2022'!Z16)*1000000/'Data 2022'!C16)</f>
        <v>1070.4466251795118</v>
      </c>
      <c r="Z16" s="132">
        <f>+IF('Data 2022'!AA16=0,"",('Data 2022'!AB16)*1000000/'Data 2022'!AA16)</f>
        <v>810819.12865895173</v>
      </c>
      <c r="AA16" s="132">
        <f>+IF('Data 2022'!AA16=0,"",('Data 2022'!AB16-'Data 2022'!AC16)*1000000/'Data 2022'!AA16)</f>
        <v>786993.39686861809</v>
      </c>
      <c r="AB16" s="133">
        <f>+IF('Data 2022'!AA16=0,"",'Data 2022'!AA16*1000/'Data 2022'!C16)</f>
        <v>2.0091636463106064</v>
      </c>
      <c r="AC16" s="132">
        <f>+IF('Data 2022'!AA16=0,"",('Data 2022'!AB16-'Data 2022'!AC16)*1000000/'Data 2022'!C16)</f>
        <v>1581.1985228749231</v>
      </c>
      <c r="AD16" s="132">
        <f>+IF('Data 2022'!AD16=0,"",('Data 2022'!AE16)*1000000/'Data 2022'!AD16)</f>
        <v>22995.543859649122</v>
      </c>
      <c r="AE16" s="132">
        <f>+IF('Data 2022'!AD16=0,"",('Data 2022'!AE16-'Data 2022'!AF16)*1000000/'Data 2022'!AD16)</f>
        <v>22469.228070175439</v>
      </c>
      <c r="AF16" s="133">
        <f>+IF('Data 2022'!AD16=0,"",'Data 2022'!AD16*1000/'Data 2022'!C16)</f>
        <v>3.8979689530192161</v>
      </c>
      <c r="AG16" s="132">
        <f>+IF('Data 2022'!AD16=0,"",('Data 2022'!AE16-'Data 2022'!AF16)*1000000/'Data 2022'!C16)</f>
        <v>87.584353415851737</v>
      </c>
      <c r="AH16" s="132">
        <f>+IF('Data 2022'!AG16=0,"",('Data 2022'!AH16)*1000000/'Data 2022'!AG16)</f>
        <v>117454.94871084004</v>
      </c>
      <c r="AI16" s="132">
        <f>+IF('Data 2022'!AG16=0,"",('Data 2022'!AH16-'Data 2022'!AI16)*1000000/'Data 2022'!AG16)</f>
        <v>117454.94871084004</v>
      </c>
      <c r="AJ16" s="133">
        <f>+IF('Data 2022'!AG16=0,"",'Data 2022'!AG16*1000/'Data 2022'!C16)</f>
        <v>2.4666621076386512</v>
      </c>
      <c r="AK16" s="132">
        <f>+IF('Data 2022'!AG16=0,"",('Data 2022'!AH16-'Data 2022'!AI16)*1000000/'Data 2022'!C16)</f>
        <v>289.72167133967037</v>
      </c>
      <c r="AL16" s="132">
        <f>+IF('Data 2022'!AJ16=0,"",('Data 2022'!AK16)*1000000/'Data 2022'!AJ16)</f>
        <v>223732.85330261139</v>
      </c>
      <c r="AM16" s="132">
        <f>+IF('Data 2022'!AJ16=0,"",('Data 2022'!AK16-'Data 2022'!AL16)*1000000/'Data 2022'!AJ16)</f>
        <v>223560.04224270349</v>
      </c>
      <c r="AN16" s="133">
        <f>+IF('Data 2022'!AJ16=0,"",'Data 2022'!AJ16*1000/'Data 2022'!C16)</f>
        <v>3.5615126854954524</v>
      </c>
      <c r="AO16" s="132">
        <f>+IF('Data 2022'!AJ16=0,"",('Data 2022'!AK16-'Data 2022'!AL16)*1000000/'Data 2022'!C16)</f>
        <v>796.21192641728771</v>
      </c>
      <c r="AP16" s="132" t="str">
        <f>+IF('Data 2022'!AM16=0,"",('Data 2022'!AN16)*1000000/'Data 2022'!AM16)</f>
        <v/>
      </c>
      <c r="AQ16" s="133" t="str">
        <f>+IF('Data 2022'!AM16=0,"",'Data 2022'!AM16*1000/'Data 2022'!C16)</f>
        <v/>
      </c>
      <c r="AR16" s="132" t="str">
        <f>+IF('Data 2022'!AM16=0,"",('Data 2022'!AN16)*1000000/'Data 2022'!C16)</f>
        <v/>
      </c>
      <c r="AS16" s="132" t="str">
        <f>+IF('Data 2022'!AO16=0,"",('Data 2022'!AP16)*1000000/'Data 2022'!AO16)</f>
        <v/>
      </c>
      <c r="AT16" s="133" t="str">
        <f>+IF('Data 2022'!AO16=0,"",'Data 2022'!AO16*1000/'Data 2022'!C16)</f>
        <v/>
      </c>
      <c r="AU16" s="132" t="str">
        <f>+IF('Data 2022'!AO16=0,"",('Data 2022'!AP16)*1000000/'Data 2022'!C16)</f>
        <v/>
      </c>
      <c r="AV16" s="132">
        <f>+IF('Data 2022'!U16=0,"",('Data 2022'!V16)*1000000/'Data 2022'!U16)</f>
        <v>643035.39823008853</v>
      </c>
      <c r="AW16" s="132">
        <f>+IF('Data 2022'!U16=0,"",('Data 2022'!V16-'Data 2022'!W16)*1000000/'Data 2022'!U16)</f>
        <v>321517.69911504426</v>
      </c>
      <c r="AX16" s="133">
        <f>+IF('Data 2022'!U16=0,"",'Data 2022'!U16*1000/'Data 2022'!C16)</f>
        <v>0.92730629829720301</v>
      </c>
      <c r="AY16" s="132">
        <f>+IF('Data 2022'!U16=0,"",('Data 2022'!V16-'Data 2022'!W16)*1000000/'Data 2022'!C16)</f>
        <v>298.14538740340561</v>
      </c>
      <c r="AZ16" s="132" t="str">
        <f>+IF(AS16="","",+IF('Data 2022'!BC16=0,0,('Data 2022'!BD16)*1000000/'Data 2022'!BC16))</f>
        <v/>
      </c>
      <c r="BA16" s="132" t="str">
        <f>+IF(AS16="","",+IF('Data 2022'!BC16=0,0,('Data 2022'!BD16-'Data 2022'!BE16)*1000000/'Data 2022'!BC16))</f>
        <v/>
      </c>
      <c r="BB16" s="133" t="str">
        <f>+IF(AT16="","",IF('Data 2022'!BC16=0,"",'Data 2022'!BC16*1000/'Data 2022'!C16))</f>
        <v/>
      </c>
      <c r="BC16" s="132" t="str">
        <f>+IF(AU16="","",IF('Data 2022'!BC16=0,"",('Data 2022'!BD16-'Data 2022'!BE16)*1000000/'Data 2022'!C16))</f>
        <v/>
      </c>
      <c r="BD16" s="132">
        <f>+IF('Data 2022'!BC16-'Data 2022'!BF16=0,"",('Data 2022'!BD16-'Data 2022'!BG16)*1000000/('Data 2022'!BC16-'Data 2022'!BF16))</f>
        <v>237621.15204340109</v>
      </c>
      <c r="BE16" s="132">
        <f>+IF('Data 2022'!BC16-'Data 2022'!BF16=0,"",('Data 2022'!BD16-'Data 2022'!BG16-'Data 2022'!BE16)*1000000/('Data 2022'!BC16-'Data 2022'!BF16))</f>
        <v>219253.91826395676</v>
      </c>
      <c r="BF16" s="133">
        <f>+IF('Data 2022'!BC16-'Data 2022'!BF16=0,"",('Data 2022'!BC16-'Data 2022'!BF16)*1000/'Data 2022'!C16)</f>
        <v>34.286398139916571</v>
      </c>
      <c r="BG16" s="132">
        <f>+IF('Data 2022'!BC16-'Data 2022'!BF16=0,"",('Data 2022'!BD16-'Data 2022'!BE16-'Data 2022'!BG16)*1000000/'Data 2022'!C16)</f>
        <v>7517.4271353347467</v>
      </c>
      <c r="BH16" s="132" t="str">
        <f>+IF('Data 2022'!BF16=0,"",('Data 2022'!BG16)*1000000/'Data 2022'!BF16)</f>
        <v/>
      </c>
      <c r="BI16" s="133" t="str">
        <f>+IF('Data 2022'!BF16=0,"",'Data 2022'!BF16*1000/'Data 2022'!C16)</f>
        <v/>
      </c>
      <c r="BJ16" s="132" t="str">
        <f>+IF('Data 2022'!BF16=0,"",('Data 2022'!BG16)*1000000/'Data 2022'!C16)</f>
        <v/>
      </c>
      <c r="BK16" s="132">
        <f>+IF('Data 2022'!L16+'Data 2022'!O16+'Data 2022'!X16+'Data 2022'!AA16=0,"",('Data 2022'!M16+'Data 2022'!P16+'Data 2022'!Y16+'Data 2022'!AB16)*1000000/('Data 2022'!L16+'Data 2022'!O16+'Data 2022'!X16+'Data 2022'!AA16))</f>
        <v>266793.79740487685</v>
      </c>
      <c r="BL16" s="132">
        <f>+IF('Data 2022'!L16+'Data 2022'!O16+'Data 2022'!X16+'Data 2022'!AA16=0,"",('Data 2022'!M16-'Data 2022'!N16+'Data 2022'!P16-'Data 2022'!Q16+'Data 2022'!Y16-'Data 2022'!Z16+'Data 2022'!AB16-'Data 2022'!AC16)*1000000/('Data 2022'!L16+'Data 2022'!O16+'Data 2022'!X16+'Data 2022'!AA16))</f>
        <v>251718.26302262896</v>
      </c>
      <c r="BM16" s="133">
        <f>+('Data 2022'!L16+'Data 2022'!O16+'Data 2022'!X16+'Data 2022'!AA16)*1000/'Data 2022'!C16</f>
        <v>21.819052178075633</v>
      </c>
      <c r="BN16" s="132">
        <f>+('Data 2022'!M16-'Data 2022'!N16+'Data 2022'!P16-'Data 2022'!Q16+'Data 2022'!Y16-'Data 2022'!Z16+'Data 2022'!AB16-'Data 2022'!AC16)*1000000/('Data 2022'!C16)</f>
        <v>5492.2539150653083</v>
      </c>
      <c r="BO16" s="135" t="str">
        <f>+IF('Data 2022'!AQ16=0,"",'Data 2022'!AU16*1000/'Data 2022'!$C16)</f>
        <v/>
      </c>
      <c r="BP16" s="135" t="str">
        <f>+IF('Data 2022'!AR16=0,"",'Data 2022'!AV16*1000/'Data 2022'!$C16)</f>
        <v/>
      </c>
      <c r="BQ16" s="135" t="str">
        <f>+IF('Data 2022'!BI16=0,"",'Data 2022'!BI16*1000/'Data 2022'!$C16)</f>
        <v/>
      </c>
      <c r="BS16" s="135" t="str">
        <f>+IF('Data 2022'!AS16=0,"",'Data 2022'!AS16*1000/'Data 2022'!$C16)</f>
        <v/>
      </c>
      <c r="BT16" s="135" t="str">
        <f>+IF('Data 2022'!AT16=0,"",'Data 2022'!AT16*1000/'Data 2022'!$C16)</f>
        <v/>
      </c>
      <c r="BU16" s="135" t="str">
        <f>+IF('Data 2022'!BJ16=0,"",'Data 2022'!BJ16*1000/'Data 2022'!$C16)</f>
        <v/>
      </c>
      <c r="BW16" s="135">
        <f>+IF('Data 2022'!AU16=0,"",'Data 2022'!AU16*1000/'Data 2022'!$C16)</f>
        <v>0.75223962251248033</v>
      </c>
      <c r="BX16" s="135">
        <f>+IF('Data 2022'!AV16=0,"",'Data 2022'!AV16*1000/'Data 2022'!$C16)</f>
        <v>0.13677084045681462</v>
      </c>
      <c r="BY16" s="135">
        <f>+IF('Data 2022'!BK16=0,"",'Data 2022'!BK16*1000/'Data 2022'!$C16)</f>
        <v>0.20515626068522191</v>
      </c>
      <c r="CA16" s="135">
        <f>+IF('Data 2022'!AW16=0,"",'Data 2022'!AW16*1000/'Data 2022'!$C16)</f>
        <v>1.2309375641113314</v>
      </c>
      <c r="CB16" s="135" t="str">
        <f>+IF('Data 2022'!AX16=0,"",'Data 2022'!AX16*1000/'Data 2022'!$C16)</f>
        <v/>
      </c>
      <c r="CC16" s="135" t="str">
        <f>+IF('Data 2022'!BL16=0,"",'Data 2022'!BL16*1000/'Data 2022'!$C16)</f>
        <v/>
      </c>
      <c r="CE16" s="135">
        <f>+IF('Data 2022'!AY16=0,"",'Data 2022'!AY16*1000/'Data 2022'!$C16)</f>
        <v>0.68385420228407301</v>
      </c>
      <c r="CF16" s="135" t="str">
        <f>+IF('Data 2022'!AZ16=0,"",'Data 2022'!AZ16*1000/'Data 2022'!$C16)</f>
        <v/>
      </c>
      <c r="CG16" s="135">
        <f>+IF('Data 2022'!BM16=0,"",'Data 2022'!BM16*1000/'Data 2022'!$C16)</f>
        <v>0.13677084045681462</v>
      </c>
      <c r="CI16" s="135">
        <f>+IF('Data 2022'!BA16=0,"",'Data 2022'!BA16*1000/'Data 2022'!$C16)</f>
        <v>2.6670313889078847</v>
      </c>
      <c r="CJ16" s="135">
        <f>+IF('Data 2022'!BB16=0,"",'Data 2022'!BB16*1000/'Data 2022'!$C16)</f>
        <v>0.13677084045681462</v>
      </c>
      <c r="CK16" s="135">
        <f>+IF('Data 2022'!BC16=0,"",'Data 2022'!BC16*1000/'Data 2022'!$C16)</f>
        <v>34.286398139916571</v>
      </c>
      <c r="CM16" s="134">
        <f>+IF('Data 2022'!BD16-'Data 2022'!BG16-'Data 2022'!E16+'Data 2022'!BE16=0,"",('Data 2022'!BD16-'Data 2022'!BG16-'Data 2022'!E16)*1000000/('Data 2022'!BC16-'Data 2022'!BF16-'Data 2022'!D16))</f>
        <v>232417.5691232183</v>
      </c>
      <c r="CN16" s="134">
        <f>+IF('Data 2022'!BD16-'Data 2022'!BG16-'Data 2022'!E16=0,"",('Data 2022'!BD16-'Data 2022'!BE16-'Data 2022'!BG16-'Data 2022'!E16)*1000000/('Data 2022'!BC16-'Data 2022'!BF16-'Data 2022'!D16))</f>
        <v>213143.06465454088</v>
      </c>
      <c r="CO16" s="137">
        <f>+IF('Data 2022'!BC16-'Data 2022'!BF16-'Data 2022'!D16=0,"",('Data 2022'!BC16-'Data 2022'!BF16-'Data 2022'!D16)*1000/'Data 2022'!C16)</f>
        <v>32.672502222526155</v>
      </c>
      <c r="CP16" s="134">
        <f>+IF('Data 2022'!BD16-'Data 2022'!BG16-'Data 2022'!E16=0,"",('Data 2022'!BD16-'Data 2022'!BE16-'Data 2022'!BG16-'Data 2022'!E16)*1000000/'Data 2022'!C16)</f>
        <v>6963.9172536415235</v>
      </c>
    </row>
    <row r="17" spans="2:100" x14ac:dyDescent="0.25">
      <c r="B17" s="92" t="s">
        <v>79</v>
      </c>
      <c r="C17" s="132">
        <f>+IF('Data 2022'!D17=0,"",('Data 2022'!E17)*1000000/'Data 2022'!D17)</f>
        <v>265705.78098073008</v>
      </c>
      <c r="D17" s="133">
        <f>+IF('Data 2022'!D17=0,"",'Data 2022'!D17*1000/'Data 2022'!C17)</f>
        <v>2.8322314416293208</v>
      </c>
      <c r="E17" s="132">
        <f>+IF('Data 2022'!D17=0,"",('Data 2022'!E17)*1000000/'Data 2022'!C17)</f>
        <v>752.54026711629763</v>
      </c>
      <c r="F17" s="134">
        <f>+IF('Data 2022'!F17=0,"",('Data 2022'!G17)*1000000/'Data 2022'!F17)</f>
        <v>724832.21476510074</v>
      </c>
      <c r="G17" s="134">
        <f>+IF('Data 2022'!F17=0,"",('Data 2022'!G17-'Data 2022'!H17)*1000000/'Data 2022'!F17)</f>
        <v>666666.66666666686</v>
      </c>
      <c r="H17" s="133">
        <f>+IF('Data 2022'!F17=0,"",'Data 2022'!F17*1000/'Data 2022'!C17)</f>
        <v>0.19834050672227893</v>
      </c>
      <c r="I17" s="132">
        <f>+IF('Data 2022'!F17=0,"",('Data 2022'!G17-'Data 2022'!H17)*1000000/'Data 2022'!C17)</f>
        <v>132.22700448151929</v>
      </c>
      <c r="J17" s="132">
        <f>+IF('Data 2022'!I17=0,"",('Data 2022'!J17)*1000000/'Data 2022'!I17)</f>
        <v>894736.84210526326</v>
      </c>
      <c r="K17" s="132">
        <f>+IF('Data 2022'!I17=0,"",('Data 2022'!J17-'Data 2022'!K17)*1000000/'Data 2022'!I17)</f>
        <v>801009.37274693593</v>
      </c>
      <c r="L17" s="133">
        <f>+IF('Data 2022'!I17=0,"",'Data 2022'!I17*1000/'Data 2022'!C17)</f>
        <v>0.61543240005324573</v>
      </c>
      <c r="M17" s="132">
        <f>+IF('Data 2022'!I17=0,"",('Data 2022'!J17-'Data 2022'!K17)*1000000/'Data 2022'!C17)</f>
        <v>492.96712073479165</v>
      </c>
      <c r="N17" s="132">
        <f>+IF('Data 2022'!L17=0,"",('Data 2022'!M17)*1000000/'Data 2022'!L17)</f>
        <v>789875.08218277455</v>
      </c>
      <c r="O17" s="132">
        <f>+IF('Data 2022'!L17=0,"",('Data 2022'!M17-'Data 2022'!N17)*1000000/'Data 2022'!L17)</f>
        <v>700197.23865877709</v>
      </c>
      <c r="P17" s="133">
        <f>+IF('Data 2022'!L17=0,"",'Data 2022'!L17*1000/'Data 2022'!C17)</f>
        <v>3.3744509029595777</v>
      </c>
      <c r="Q17" s="132">
        <f>+IF('Data 2022'!L17=0,"",('Data 2022'!M17-'Data 2022'!N17)*1000000/'Data 2022'!C17)</f>
        <v>2362.7812042419132</v>
      </c>
      <c r="R17" s="132">
        <f>+IF('Data 2022'!O17=0,"",('Data 2022'!P17)*1000000/'Data 2022'!O17)</f>
        <v>123170.50859860959</v>
      </c>
      <c r="S17" s="132">
        <f>+IF('Data 2022'!O17=0,"",('Data 2022'!P17-'Data 2022'!Q17)*1000000/'Data 2022'!O17)</f>
        <v>103046.10318331505</v>
      </c>
      <c r="T17" s="133">
        <f>+IF('Data 2022'!O17=0,"",'Data 2022'!O17*1000/'Data 2022'!C17)</f>
        <v>9.7013799529662332</v>
      </c>
      <c r="U17" s="132">
        <f>+IF('Data 2022'!O17=0,"",('Data 2022'!P17-'Data 2022'!Q17)*1000000/'Data 2022'!C17)</f>
        <v>999.68939965390246</v>
      </c>
      <c r="V17" s="132">
        <f>+IF('Data 2022'!X17=0,"",('Data 2022'!Y17)*1000000/'Data 2022'!X17)</f>
        <v>1584629.1866028709</v>
      </c>
      <c r="W17" s="132">
        <f>+IF('Data 2022'!X17=0,"",('Data 2022'!Y17-'Data 2022'!Z17)*1000000/'Data 2022'!X17)</f>
        <v>1204844.4976076558</v>
      </c>
      <c r="X17" s="133">
        <f>+IF('Data 2022'!X17=0,"",'Data 2022'!X17*1000/'Data 2022'!C17)</f>
        <v>1.4837822247859076</v>
      </c>
      <c r="Y17" s="132">
        <f>+IF('Data 2022'!X17=0,"",('Data 2022'!Y17-'Data 2022'!Z17)*1000000/'Data 2022'!C17)</f>
        <v>1787.7268491813466</v>
      </c>
      <c r="Z17" s="132">
        <f>+IF('Data 2022'!AA17=0,"",('Data 2022'!AB17)*1000000/'Data 2022'!AA17)</f>
        <v>859347.44268077589</v>
      </c>
      <c r="AA17" s="132">
        <f>+IF('Data 2022'!AA17=0,"",('Data 2022'!AB17-'Data 2022'!AC17)*1000000/'Data 2022'!AA17)</f>
        <v>752204.58553791884</v>
      </c>
      <c r="AB17" s="133">
        <f>+IF('Data 2022'!AA17=0,"",'Data 2022'!AA17*1000/'Data 2022'!C17)</f>
        <v>3.0190353640679772</v>
      </c>
      <c r="AC17" s="132">
        <f>+IF('Data 2022'!AA17=0,"",('Data 2022'!AB17-'Data 2022'!AC17)*1000000/'Data 2022'!C17)</f>
        <v>2270.9322447530726</v>
      </c>
      <c r="AD17" s="132">
        <f>+IF('Data 2022'!AD17=0,"",('Data 2022'!AE17)*1000000/'Data 2022'!AD17)</f>
        <v>26220.614828209764</v>
      </c>
      <c r="AE17" s="132">
        <f>+IF('Data 2022'!AD17=0,"",('Data 2022'!AE17-'Data 2022'!AF17)*1000000/'Data 2022'!AD17)</f>
        <v>26220.614828209764</v>
      </c>
      <c r="AF17" s="133">
        <f>+IF('Data 2022'!AD17=0,"",'Data 2022'!AD17*1000/'Data 2022'!C17)</f>
        <v>4.416736921506855</v>
      </c>
      <c r="AG17" s="132">
        <f>+IF('Data 2022'!AD17=0,"",('Data 2022'!AE17-'Data 2022'!AF17)*1000000/'Data 2022'!C17)</f>
        <v>115.8095576163642</v>
      </c>
      <c r="AH17" s="132">
        <f>+IF('Data 2022'!AG17=0,"",('Data 2022'!AH17)*1000000/'Data 2022'!AG17)</f>
        <v>156897.78413152252</v>
      </c>
      <c r="AI17" s="132">
        <f>+IF('Data 2022'!AG17=0,"",('Data 2022'!AH17-'Data 2022'!AI17)*1000000/'Data 2022'!AG17)</f>
        <v>156897.78413152252</v>
      </c>
      <c r="AJ17" s="133">
        <f>+IF('Data 2022'!AG17=0,"",'Data 2022'!AG17*1000/'Data 2022'!C17)</f>
        <v>2.4830279096596706</v>
      </c>
      <c r="AK17" s="132">
        <f>+IF('Data 2022'!AG17=0,"",('Data 2022'!AH17-'Data 2022'!AI17)*1000000/'Data 2022'!C17)</f>
        <v>389.5815769623286</v>
      </c>
      <c r="AL17" s="132">
        <f>+IF('Data 2022'!AJ17=0,"",('Data 2022'!AK17)*1000000/'Data 2022'!AJ17)</f>
        <v>273381.29496402876</v>
      </c>
      <c r="AM17" s="132">
        <f>+IF('Data 2022'!AJ17=0,"",('Data 2022'!AK17-'Data 2022'!AL17)*1000000/'Data 2022'!AJ17)</f>
        <v>271997.78638627561</v>
      </c>
      <c r="AN17" s="133">
        <f>+IF('Data 2022'!AJ17=0,"",'Data 2022'!AJ17*1000/'Data 2022'!C17)</f>
        <v>3.2071704308470514</v>
      </c>
      <c r="AO17" s="132">
        <f>+IF('Data 2022'!AJ17=0,"",('Data 2022'!AK17-'Data 2022'!AL17)*1000000/'Data 2022'!C17)</f>
        <v>872.34325775391574</v>
      </c>
      <c r="AP17" s="132">
        <f>+IF('Data 2022'!AM17=0,"",('Data 2022'!AN17)*1000000/'Data 2022'!AM17)</f>
        <v>56074.766355140186</v>
      </c>
      <c r="AQ17" s="133">
        <f>+IF('Data 2022'!AM17=0,"",'Data 2022'!AM17*1000/'Data 2022'!C17)</f>
        <v>0.5697297776988951</v>
      </c>
      <c r="AR17" s="132">
        <f>+IF('Data 2022'!AM17=0,"",('Data 2022'!AN17)*1000000/'Data 2022'!C17)</f>
        <v>31.947464170031505</v>
      </c>
      <c r="AS17" s="132">
        <f>+IF('Data 2022'!AO17=0,"",('Data 2022'!AP17)*1000000/'Data 2022'!AO17)</f>
        <v>81705.150976909412</v>
      </c>
      <c r="AT17" s="133">
        <f>+IF('Data 2022'!AO17=0,"",'Data 2022'!AO17*1000/'Data 2022'!C17)</f>
        <v>1.4988685273106448</v>
      </c>
      <c r="AU17" s="132">
        <f>+IF('Data 2022'!AO17=0,"",('Data 2022'!AP17)*1000000/'Data 2022'!C17)</f>
        <v>122.46527931845409</v>
      </c>
      <c r="AV17" s="132">
        <f>+IF('Data 2022'!U17=0,"",('Data 2022'!V17)*1000000/'Data 2022'!U17)</f>
        <v>594005.44959128066</v>
      </c>
      <c r="AW17" s="132">
        <f>+IF('Data 2022'!U17=0,"",('Data 2022'!V17-'Data 2022'!W17)*1000000/'Data 2022'!U17)</f>
        <v>294277.92915531335</v>
      </c>
      <c r="AX17" s="133">
        <f>+IF('Data 2022'!U17=0,"",'Data 2022'!U17*1000/'Data 2022'!C17)</f>
        <v>0.81421662155566399</v>
      </c>
      <c r="AY17" s="132">
        <f>+IF('Data 2022'!U17=0,"",('Data 2022'!V17-'Data 2022'!W17)*1000000/'Data 2022'!C17)</f>
        <v>239.60598127523627</v>
      </c>
      <c r="AZ17" s="132">
        <f>+IF(AS17="","",+IF('Data 2022'!BC17=0,0,('Data 2022'!BD17)*1000000/'Data 2022'!BC17))</f>
        <v>358712.9907014746</v>
      </c>
      <c r="BA17" s="132">
        <f>+IF(AS17="","",+IF('Data 2022'!BC17=0,0,('Data 2022'!BD17-'Data 2022'!BE17)*1000000/'Data 2022'!BC17))</f>
        <v>308952.26238182321</v>
      </c>
      <c r="BB17" s="133">
        <f>+IF(AT17="","",IF('Data 2022'!BC17=0,"",'Data 2022'!BC17*1000/'Data 2022'!C17))</f>
        <v>34.214402981763321</v>
      </c>
      <c r="BC17" s="132">
        <f>+IF(AU17="","",IF('Data 2022'!BC17=0,"",('Data 2022'!BD17-'Data 2022'!BE17)*1000000/'Data 2022'!C17))</f>
        <v>10570.617207259178</v>
      </c>
      <c r="BD17" s="132">
        <f>+IF('Data 2022'!BC17-'Data 2022'!BF17=0,"",('Data 2022'!BD17-'Data 2022'!BG17)*1000000/('Data 2022'!BC17-'Data 2022'!BF17))</f>
        <v>376992.8361422834</v>
      </c>
      <c r="BE17" s="132">
        <f>+IF('Data 2022'!BC17-'Data 2022'!BF17=0,"",('Data 2022'!BD17-'Data 2022'!BG17-'Data 2022'!BE17)*1000000/('Data 2022'!BC17-'Data 2022'!BF17))</f>
        <v>324029.98053749645</v>
      </c>
      <c r="BF17" s="133">
        <f>+IF('Data 2022'!BC17-'Data 2022'!BF17=0,"",('Data 2022'!BC17-'Data 2022'!BF17)*1000/'Data 2022'!C17)</f>
        <v>32.145804676753784</v>
      </c>
      <c r="BG17" s="132">
        <f>+IF('Data 2022'!BC17-'Data 2022'!BF17=0,"",('Data 2022'!BD17-'Data 2022'!BE17-'Data 2022'!BG17)*1000000/'Data 2022'!C17)</f>
        <v>10416.204463770691</v>
      </c>
      <c r="BH17" s="132">
        <f>+IF('Data 2022'!BF17=0,"",('Data 2022'!BG17)*1000000/'Data 2022'!BF17)</f>
        <v>74646.07464607463</v>
      </c>
      <c r="BI17" s="133">
        <f>+IF('Data 2022'!BF17=0,"",'Data 2022'!BF17*1000/'Data 2022'!C17)</f>
        <v>2.06859830500954</v>
      </c>
      <c r="BJ17" s="132">
        <f>+IF('Data 2022'!BF17=0,"",('Data 2022'!BG17)*1000000/'Data 2022'!C17)</f>
        <v>154.41274348848557</v>
      </c>
      <c r="BK17" s="132">
        <f>+IF('Data 2022'!L17+'Data 2022'!O17+'Data 2022'!X17+'Data 2022'!AA17=0,"",('Data 2022'!M17+'Data 2022'!P17+'Data 2022'!Y17+'Data 2022'!AB17)*1000000/('Data 2022'!L17+'Data 2022'!O17+'Data 2022'!X17+'Data 2022'!AA17))</f>
        <v>500946.56334401894</v>
      </c>
      <c r="BL17" s="132">
        <f>+IF('Data 2022'!L17+'Data 2022'!O17+'Data 2022'!X17+'Data 2022'!AA17=0,"",('Data 2022'!M17-'Data 2022'!N17+'Data 2022'!P17-'Data 2022'!Q17+'Data 2022'!Y17-'Data 2022'!Z17+'Data 2022'!AB17-'Data 2022'!AC17)*1000000/('Data 2022'!L17+'Data 2022'!O17+'Data 2022'!X17+'Data 2022'!AA17))</f>
        <v>422167.25143246591</v>
      </c>
      <c r="BM17" s="133">
        <f>+('Data 2022'!L17+'Data 2022'!O17+'Data 2022'!X17+'Data 2022'!AA17)*1000/'Data 2022'!C17</f>
        <v>17.578648444779695</v>
      </c>
      <c r="BN17" s="132">
        <f>+('Data 2022'!M17-'Data 2022'!N17+'Data 2022'!P17-'Data 2022'!Q17+'Data 2022'!Y17-'Data 2022'!Z17+'Data 2022'!AB17-'Data 2022'!AC17)*1000000/('Data 2022'!C17)</f>
        <v>7421.1296978302362</v>
      </c>
      <c r="BO17" s="135">
        <f>+IF('Data 2022'!AQ17=0,"",'Data 2022'!AU17*1000/'Data 2022'!$C17)</f>
        <v>1.242401384390114</v>
      </c>
      <c r="BP17" s="135" t="str">
        <f>+IF('Data 2022'!AR17=0,"",'Data 2022'!AV17*1000/'Data 2022'!$C17)</f>
        <v/>
      </c>
      <c r="BQ17" s="135">
        <f>+IF('Data 2022'!BI17=0,"",'Data 2022'!BI17*1000/'Data 2022'!$C17)</f>
        <v>4.4371478013932646E-2</v>
      </c>
      <c r="BS17" s="135">
        <f>+IF('Data 2022'!AS17=0,"",'Data 2022'!AS17*1000/'Data 2022'!$C17)</f>
        <v>0.13311443404179793</v>
      </c>
      <c r="BT17" s="135" t="str">
        <f>+IF('Data 2022'!AT17=0,"",'Data 2022'!AT17*1000/'Data 2022'!$C17)</f>
        <v/>
      </c>
      <c r="BU17" s="135">
        <f>+IF('Data 2022'!BJ17=0,"",'Data 2022'!BJ17*1000/'Data 2022'!$C17)</f>
        <v>0.13311443404179793</v>
      </c>
      <c r="BW17" s="135">
        <f>+IF('Data 2022'!AU17=0,"",'Data 2022'!AU17*1000/'Data 2022'!$C17)</f>
        <v>1.242401384390114</v>
      </c>
      <c r="BX17" s="135">
        <f>+IF('Data 2022'!AV17=0,"",'Data 2022'!AV17*1000/'Data 2022'!$C17)</f>
        <v>0.39934330212539382</v>
      </c>
      <c r="BY17" s="135">
        <f>+IF('Data 2022'!BK17=0,"",'Data 2022'!BK17*1000/'Data 2022'!$C17)</f>
        <v>0.22185739006966321</v>
      </c>
      <c r="CA17" s="135">
        <f>+IF('Data 2022'!AW17=0,"",'Data 2022'!AW17*1000/'Data 2022'!$C17)</f>
        <v>1.3755158184319121</v>
      </c>
      <c r="CB17" s="135">
        <f>+IF('Data 2022'!AX17=0,"",'Data 2022'!AX17*1000/'Data 2022'!$C17)</f>
        <v>8.8742956027865291E-2</v>
      </c>
      <c r="CC17" s="135">
        <f>+IF('Data 2022'!BL17=0,"",'Data 2022'!BL17*1000/'Data 2022'!$C17)</f>
        <v>0.17748591205573058</v>
      </c>
      <c r="CE17" s="135">
        <f>+IF('Data 2022'!AY17=0,"",'Data 2022'!AY17*1000/'Data 2022'!$C17)</f>
        <v>0.57682921418112443</v>
      </c>
      <c r="CF17" s="135">
        <f>+IF('Data 2022'!AZ17=0,"",'Data 2022'!AZ17*1000/'Data 2022'!$C17)</f>
        <v>0.22185739006966321</v>
      </c>
      <c r="CG17" s="135">
        <f>+IF('Data 2022'!BM17=0,"",'Data 2022'!BM17*1000/'Data 2022'!$C17)</f>
        <v>0.35497182411146116</v>
      </c>
      <c r="CI17" s="135">
        <f>+IF('Data 2022'!BA17=0,"",'Data 2022'!BA17*1000/'Data 2022'!$C17)</f>
        <v>3.5497182411146113</v>
      </c>
      <c r="CJ17" s="135">
        <f>+IF('Data 2022'!BB17=0,"",'Data 2022'!BB17*1000/'Data 2022'!$C17)</f>
        <v>0.70994364822292233</v>
      </c>
      <c r="CK17" s="135">
        <f>+IF('Data 2022'!BC17=0,"",'Data 2022'!BC17*1000/'Data 2022'!$C17)</f>
        <v>34.214402981763321</v>
      </c>
      <c r="CM17" s="134">
        <f>+IF('Data 2022'!BD17-'Data 2022'!BG17-'Data 2022'!E17+'Data 2022'!BE17=0,"",('Data 2022'!BD17-'Data 2022'!BG17-'Data 2022'!E17)*1000000/('Data 2022'!BC17-'Data 2022'!BF17-'Data 2022'!D17))</f>
        <v>387745.21675950609</v>
      </c>
      <c r="CN17" s="134">
        <f>+IF('Data 2022'!BD17-'Data 2022'!BG17-'Data 2022'!E17=0,"",('Data 2022'!BD17-'Data 2022'!BE17-'Data 2022'!BG17-'Data 2022'!E17)*1000000/('Data 2022'!BC17-'Data 2022'!BF17-'Data 2022'!D17))</f>
        <v>329665.17316541547</v>
      </c>
      <c r="CO17" s="137">
        <f>+IF('Data 2022'!BC17-'Data 2022'!BF17-'Data 2022'!D17=0,"",('Data 2022'!BC17-'Data 2022'!BF17-'Data 2022'!D17)*1000/'Data 2022'!C17)</f>
        <v>29.313573235124462</v>
      </c>
      <c r="CP17" s="134">
        <f>+IF('Data 2022'!BD17-'Data 2022'!BG17-'Data 2022'!E17=0,"",('Data 2022'!BD17-'Data 2022'!BE17-'Data 2022'!BG17-'Data 2022'!E17)*1000000/'Data 2022'!C17)</f>
        <v>9663.6641966543939</v>
      </c>
    </row>
    <row r="18" spans="2:100" x14ac:dyDescent="0.25">
      <c r="B18" s="92" t="s">
        <v>14</v>
      </c>
      <c r="C18" s="132">
        <f>+IF('Data 2022'!D18=0,"",('Data 2022'!E18)*1000000/'Data 2022'!D18)</f>
        <v>278195.48872180452</v>
      </c>
      <c r="D18" s="133">
        <f>+IF('Data 2022'!D18=0,"",'Data 2022'!D18*1000/'Data 2022'!C18)</f>
        <v>1.5301426599171652</v>
      </c>
      <c r="E18" s="132">
        <f>+IF('Data 2022'!D18=0,"",('Data 2022'!E18)*1000000/'Data 2022'!C18)</f>
        <v>425.67878508973769</v>
      </c>
      <c r="F18" s="134">
        <f>+IF('Data 2022'!F18=0,"",('Data 2022'!G18)*1000000/'Data 2022'!F18)+0.3</f>
        <v>1000000.3</v>
      </c>
      <c r="G18" s="134">
        <f>+IF('Data 2022'!F18=0,"",('Data 2022'!G18-'Data 2022'!H18)*1000000/'Data 2022'!F18)+0.3</f>
        <v>700000.3</v>
      </c>
      <c r="H18" s="133">
        <f>+IF('Data 2022'!F18=0,"",'Data 2022'!F18*1000/'Data 2022'!C18)</f>
        <v>5.7524160147261853E-2</v>
      </c>
      <c r="I18" s="132">
        <f>+IF('Data 2022'!F18=0,"",('Data 2022'!G18-'Data 2022'!H18)*1000000/'Data 2022'!C18)</f>
        <v>40.266912103083293</v>
      </c>
      <c r="J18" s="132">
        <f>+IF('Data 2022'!I18=0,"",('Data 2022'!J18)*1000000/'Data 2022'!I18)</f>
        <v>1700000</v>
      </c>
      <c r="K18" s="132">
        <f>+IF('Data 2022'!I18=0,"",('Data 2022'!J18-'Data 2022'!K18)*1000000/'Data 2022'!I18)</f>
        <v>1358333.333333333</v>
      </c>
      <c r="L18" s="133">
        <f>+IF('Data 2022'!I18=0,"",'Data 2022'!I18*1000/'Data 2022'!C18)</f>
        <v>0.69028992176714221</v>
      </c>
      <c r="M18" s="132">
        <f>+IF('Data 2022'!I18=0,"",('Data 2022'!J18-'Data 2022'!K18)*1000000/'Data 2022'!C18)</f>
        <v>937.6438104003679</v>
      </c>
      <c r="N18" s="132">
        <f>+IF('Data 2022'!L18=0,"",('Data 2022'!M18)*1000000/'Data 2022'!L18)</f>
        <v>756272.40143369185</v>
      </c>
      <c r="O18" s="132">
        <f>+IF('Data 2022'!L18=0,"",('Data 2022'!M18-'Data 2022'!N18)*1000000/'Data 2022'!L18)</f>
        <v>657706.09318996419</v>
      </c>
      <c r="P18" s="133">
        <f>+IF('Data 2022'!L18=0,"",'Data 2022'!L18*1000/'Data 2022'!C18)</f>
        <v>3.2098481362172113</v>
      </c>
      <c r="Q18" s="132">
        <f>+IF('Data 2022'!L18=0,"",('Data 2022'!M18-'Data 2022'!N18)*1000000/'Data 2022'!C18)</f>
        <v>2111.13667740451</v>
      </c>
      <c r="R18" s="132">
        <f>+IF('Data 2022'!O18=0,"",('Data 2022'!P18)*1000000/'Data 2022'!O18)</f>
        <v>110794.10366143603</v>
      </c>
      <c r="S18" s="132">
        <f>+IF('Data 2022'!O18=0,"",('Data 2022'!P18-'Data 2022'!Q18)*1000000/'Data 2022'!O18)</f>
        <v>110794.10366143603</v>
      </c>
      <c r="T18" s="133">
        <f>+IF('Data 2022'!O18=0,"",'Data 2022'!O18*1000/'Data 2022'!C18)</f>
        <v>12.097330878969167</v>
      </c>
      <c r="U18" s="132">
        <f>+IF('Data 2022'!O18=0,"",('Data 2022'!P18-'Data 2022'!Q18)*1000000/'Data 2022'!C18)</f>
        <v>1340.3129314312012</v>
      </c>
      <c r="V18" s="132">
        <f>+IF('Data 2022'!X18=0,"",('Data 2022'!Y18)*1000000/'Data 2022'!X18)</f>
        <v>1351449.2753623188</v>
      </c>
      <c r="W18" s="132">
        <f>+IF('Data 2022'!X18=0,"",('Data 2022'!Y18-'Data 2022'!Z18)*1000000/'Data 2022'!X18)</f>
        <v>1105072.4637681157</v>
      </c>
      <c r="X18" s="133">
        <f>+IF('Data 2022'!X18=0,"",'Data 2022'!X18*1000/'Data 2022'!C18)</f>
        <v>1.5876668200644271</v>
      </c>
      <c r="Y18" s="132">
        <f>+IF('Data 2022'!X18=0,"",('Data 2022'!Y18-'Data 2022'!Z18)*1000000/'Data 2022'!C18)</f>
        <v>1754.4868844914863</v>
      </c>
      <c r="Z18" s="132">
        <f>+IF('Data 2022'!AA18=0,"",('Data 2022'!AB18)*1000000/'Data 2022'!AA18)</f>
        <v>664728.68217054266</v>
      </c>
      <c r="AA18" s="132">
        <f>+IF('Data 2022'!AA18=0,"",('Data 2022'!AB18-'Data 2022'!AC18)*1000000/'Data 2022'!AA18)</f>
        <v>649224.80620155041</v>
      </c>
      <c r="AB18" s="133">
        <f>+IF('Data 2022'!AA18=0,"",'Data 2022'!AA18*1000/'Data 2022'!C18)</f>
        <v>2.9682466635987113</v>
      </c>
      <c r="AC18" s="132">
        <f>+IF('Data 2022'!AA18=0,"",('Data 2022'!AB18-'Data 2022'!AC18)*1000000/'Data 2022'!C18)</f>
        <v>1927.059364933272</v>
      </c>
      <c r="AD18" s="132">
        <f>+IF('Data 2022'!AD18=0,"",('Data 2022'!AE18)*1000000/'Data 2022'!AD18)</f>
        <v>20111.73184357542</v>
      </c>
      <c r="AE18" s="132">
        <f>+IF('Data 2022'!AD18=0,"",('Data 2022'!AE18-'Data 2022'!AF18)*1000000/'Data 2022'!AD18)</f>
        <v>20111.73184357542</v>
      </c>
      <c r="AF18" s="133">
        <f>+IF('Data 2022'!AD18=0,"",'Data 2022'!AD18*1000/'Data 2022'!C18)</f>
        <v>5.1484123331799356</v>
      </c>
      <c r="AG18" s="132">
        <f>+IF('Data 2022'!AD18=0,"",('Data 2022'!AE18-'Data 2022'!AF18)*1000000/'Data 2022'!C18)</f>
        <v>103.54348826507133</v>
      </c>
      <c r="AH18" s="132">
        <f>+IF('Data 2022'!AG18=0,"",('Data 2022'!AH18)*1000000/'Data 2022'!AG18)</f>
        <v>154882.15488215489</v>
      </c>
      <c r="AI18" s="132">
        <f>+IF('Data 2022'!AG18=0,"",('Data 2022'!AH18-'Data 2022'!AI18)*1000000/'Data 2022'!AG18)</f>
        <v>154882.15488215489</v>
      </c>
      <c r="AJ18" s="133">
        <f>+IF('Data 2022'!AG18=0,"",'Data 2022'!AG18*1000/'Data 2022'!C18)</f>
        <v>3.4169351127473537</v>
      </c>
      <c r="AK18" s="132">
        <f>+IF('Data 2022'!AG18=0,"",('Data 2022'!AH18-'Data 2022'!AI18)*1000000/'Data 2022'!C18)</f>
        <v>529.22227335480898</v>
      </c>
      <c r="AL18" s="132">
        <f>+IF('Data 2022'!AJ18=0,"",('Data 2022'!AK18)*1000000/'Data 2022'!AJ18)</f>
        <v>179617.83439490446</v>
      </c>
      <c r="AM18" s="132">
        <f>+IF('Data 2022'!AJ18=0,"",('Data 2022'!AK18-'Data 2022'!AL18)*1000000/'Data 2022'!AJ18)</f>
        <v>177070.0636942675</v>
      </c>
      <c r="AN18" s="133">
        <f>+IF('Data 2022'!AJ18=0,"",'Data 2022'!AJ18*1000/'Data 2022'!C18)</f>
        <v>4.5156465715600556</v>
      </c>
      <c r="AO18" s="132">
        <f>+IF('Data 2022'!AJ18=0,"",('Data 2022'!AK18-'Data 2022'!AL18)*1000000/'Data 2022'!C18)</f>
        <v>799.5858260469397</v>
      </c>
      <c r="AP18" s="132">
        <f>+IF('Data 2022'!AM18=0,"",('Data 2022'!AN18)*1000000/'Data 2022'!AM18)</f>
        <v>32786.885245901642</v>
      </c>
      <c r="AQ18" s="133">
        <f>+IF('Data 2022'!AM18=0,"",'Data 2022'!AM18*1000/'Data 2022'!C18)</f>
        <v>1.0526921306948918</v>
      </c>
      <c r="AR18" s="132">
        <f>+IF('Data 2022'!AM18=0,"",('Data 2022'!AN18)*1000000/'Data 2022'!C18)</f>
        <v>34.514496088357113</v>
      </c>
      <c r="AS18" s="132">
        <f>+IF('Data 2022'!AO18=0,"",('Data 2022'!AP18)*1000000/'Data 2022'!AO18)</f>
        <v>33519.553072625698</v>
      </c>
      <c r="AT18" s="133">
        <f>+IF('Data 2022'!AO18=0,"",'Data 2022'!AO18*1000/'Data 2022'!C18)</f>
        <v>2.0593649332719743</v>
      </c>
      <c r="AU18" s="132">
        <f>+IF('Data 2022'!AO18=0,"",('Data 2022'!AP18)*1000000/'Data 2022'!C18)</f>
        <v>69.028992176714226</v>
      </c>
      <c r="AV18" s="132">
        <f>+IF('Data 2022'!U18=0,"",('Data 2022'!V18)*1000000/'Data 2022'!U18)</f>
        <v>504464.28571428574</v>
      </c>
      <c r="AW18" s="132">
        <f>+IF('Data 2022'!U18=0,"",('Data 2022'!V18-'Data 2022'!W18)*1000000/'Data 2022'!U18)</f>
        <v>254464.28571428577</v>
      </c>
      <c r="AX18" s="133">
        <f>+IF('Data 2022'!U18=0,"",'Data 2022'!U18*1000/'Data 2022'!C18)</f>
        <v>1.2885411872986654</v>
      </c>
      <c r="AY18" s="132">
        <f>+IF('Data 2022'!U18=0,"",('Data 2022'!V18-'Data 2022'!W18)*1000000/'Data 2022'!C18)</f>
        <v>327.88771283939258</v>
      </c>
      <c r="AZ18" s="132">
        <f>+IF(AS18="","",+IF('Data 2022'!BC18=0,0,('Data 2022'!BD18)*1000000/'Data 2022'!BC18))</f>
        <v>296312.42740998836</v>
      </c>
      <c r="BA18" s="132">
        <f>+IF(AS18="","",+IF('Data 2022'!BC18=0,0,('Data 2022'!BD18-'Data 2022'!BE18)*1000000/'Data 2022'!BC18))</f>
        <v>262485.48199767707</v>
      </c>
      <c r="BB18" s="133">
        <f>+IF(AT18="","",IF('Data 2022'!BC18=0,"",'Data 2022'!BC18*1000/'Data 2022'!C18))</f>
        <v>39.622641509433961</v>
      </c>
      <c r="BC18" s="132">
        <f>+IF(AU18="","",IF('Data 2022'!BC18=0,"",('Data 2022'!BD18-'Data 2022'!BE18)*1000000/'Data 2022'!C18))</f>
        <v>10400.368154624939</v>
      </c>
      <c r="BD18" s="132">
        <f>+IF('Data 2022'!BC18-'Data 2022'!BF18=0,"",('Data 2022'!BD18-'Data 2022'!BG18)*1000000/('Data 2022'!BC18-'Data 2022'!BF18))</f>
        <v>318733.25980778312</v>
      </c>
      <c r="BE18" s="132">
        <f>+IF('Data 2022'!BC18-'Data 2022'!BF18=0,"",('Data 2022'!BD18-'Data 2022'!BG18-'Data 2022'!BE18)*1000000/('Data 2022'!BC18-'Data 2022'!BF18))</f>
        <v>282023.0029935402</v>
      </c>
      <c r="BF18" s="133">
        <f>+IF('Data 2022'!BC18-'Data 2022'!BF18=0,"",('Data 2022'!BC18-'Data 2022'!BF18)*1000/'Data 2022'!C18)</f>
        <v>36.510584445467089</v>
      </c>
      <c r="BG18" s="132">
        <f>+IF('Data 2022'!BC18-'Data 2022'!BF18=0,"",('Data 2022'!BD18-'Data 2022'!BE18-'Data 2022'!BG18)*1000000/'Data 2022'!C18)</f>
        <v>10296.824666359867</v>
      </c>
      <c r="BH18" s="132">
        <f>+IF('Data 2022'!BF18=0,"",('Data 2022'!BG18)*1000000/'Data 2022'!BF18)</f>
        <v>33271.719038817006</v>
      </c>
      <c r="BI18" s="133">
        <f>+IF('Data 2022'!BF18=0,"",'Data 2022'!BF18*1000/'Data 2022'!C18)</f>
        <v>3.1120570639668657</v>
      </c>
      <c r="BJ18" s="132">
        <f>+IF('Data 2022'!BF18=0,"",('Data 2022'!BG18)*1000000/'Data 2022'!C18)</f>
        <v>103.54348826507132</v>
      </c>
      <c r="BK18" s="132">
        <f>+IF('Data 2022'!L18+'Data 2022'!O18+'Data 2022'!X18+'Data 2022'!AA18=0,"",('Data 2022'!M18+'Data 2022'!P18+'Data 2022'!Y18+'Data 2022'!AB18)*1000000/('Data 2022'!L18+'Data 2022'!O18+'Data 2022'!X18+'Data 2022'!AA18))</f>
        <v>397046.0469157254</v>
      </c>
      <c r="BL18" s="132">
        <f>+IF('Data 2022'!L18+'Data 2022'!O18+'Data 2022'!X18+'Data 2022'!AA18=0,"",('Data 2022'!M18-'Data 2022'!N18+'Data 2022'!P18-'Data 2022'!Q18+'Data 2022'!Y18-'Data 2022'!Z18+'Data 2022'!AB18-'Data 2022'!AC18)*1000000/('Data 2022'!L18+'Data 2022'!O18+'Data 2022'!X18+'Data 2022'!AA18))</f>
        <v>359108.02200984646</v>
      </c>
      <c r="BM18" s="133">
        <f>+('Data 2022'!L18+'Data 2022'!O18+'Data 2022'!X18+'Data 2022'!AA18)*1000/'Data 2022'!C18</f>
        <v>19.863092498849522</v>
      </c>
      <c r="BN18" s="132">
        <f>+('Data 2022'!M18-'Data 2022'!N18+'Data 2022'!P18-'Data 2022'!Q18+'Data 2022'!Y18-'Data 2022'!Z18+'Data 2022'!AB18-'Data 2022'!AC18)*1000000/('Data 2022'!C18)</f>
        <v>7132.9958582604695</v>
      </c>
      <c r="BO18" s="135">
        <f>+IF('Data 2022'!AQ18=0,"",'Data 2022'!AU18*1000/'Data 2022'!$C18)</f>
        <v>1.5531523239760701</v>
      </c>
      <c r="BP18" s="135" t="str">
        <f>+IF('Data 2022'!AR18=0,"",'Data 2022'!AV18*1000/'Data 2022'!$C18)</f>
        <v/>
      </c>
      <c r="BQ18" s="135" t="str">
        <f>+IF('Data 2022'!BI18=0,"",'Data 2022'!BI18*1000/'Data 2022'!$C18)</f>
        <v/>
      </c>
      <c r="BS18" s="135">
        <f>+IF('Data 2022'!AS18=0,"",'Data 2022'!AS18*1000/'Data 2022'!$C18)</f>
        <v>0.57524160147261849</v>
      </c>
      <c r="BT18" s="135">
        <f>+IF('Data 2022'!AT18=0,"",'Data 2022'!AT18*1000/'Data 2022'!$C18)</f>
        <v>0.46019328117809483</v>
      </c>
      <c r="BU18" s="135">
        <f>+IF('Data 2022'!BJ18=0,"",'Data 2022'!BJ18*1000/'Data 2022'!$C18)</f>
        <v>0.40266912103083297</v>
      </c>
      <c r="BW18" s="135">
        <f>+IF('Data 2022'!AU18=0,"",'Data 2022'!AU18*1000/'Data 2022'!$C18)</f>
        <v>1.5531523239760701</v>
      </c>
      <c r="BX18" s="135">
        <f>+IF('Data 2022'!AV18=0,"",'Data 2022'!AV18*1000/'Data 2022'!$C18)</f>
        <v>0.40266912103083297</v>
      </c>
      <c r="BY18" s="135">
        <f>+IF('Data 2022'!BK18=0,"",'Data 2022'!BK18*1000/'Data 2022'!$C18)</f>
        <v>0.23009664058904741</v>
      </c>
      <c r="CA18" s="135">
        <f>+IF('Data 2022'!AW18=0,"",'Data 2022'!AW18*1000/'Data 2022'!$C18)</f>
        <v>1.4381040036815462</v>
      </c>
      <c r="CB18" s="135">
        <f>+IF('Data 2022'!AX18=0,"",'Data 2022'!AX18*1000/'Data 2022'!$C18)</f>
        <v>0.17257248044178555</v>
      </c>
      <c r="CC18" s="135">
        <f>+IF('Data 2022'!BL18=0,"",'Data 2022'!BL18*1000/'Data 2022'!$C18)</f>
        <v>5.7524160147261853E-2</v>
      </c>
      <c r="CE18" s="135">
        <f>+IF('Data 2022'!AY18=0,"",'Data 2022'!AY18*1000/'Data 2022'!$C18)</f>
        <v>1.495628163828808</v>
      </c>
      <c r="CF18" s="135">
        <f>+IF('Data 2022'!AZ18=0,"",'Data 2022'!AZ18*1000/'Data 2022'!$C18)</f>
        <v>0.6327657616198803</v>
      </c>
      <c r="CG18" s="135">
        <f>+IF('Data 2022'!BM18=0,"",'Data 2022'!BM18*1000/'Data 2022'!$C18)</f>
        <v>0.28762080073630925</v>
      </c>
      <c r="CI18" s="135">
        <f>+IF('Data 2022'!BA18=0,"",'Data 2022'!BA18*1000/'Data 2022'!$C18)</f>
        <v>5.1196502531063048</v>
      </c>
      <c r="CJ18" s="135">
        <f>+IF('Data 2022'!BB18=0,"",'Data 2022'!BB18*1000/'Data 2022'!$C18)</f>
        <v>1.6682006442705937</v>
      </c>
      <c r="CK18" s="135">
        <f>+IF('Data 2022'!BC18=0,"",'Data 2022'!BC18*1000/'Data 2022'!$C18)</f>
        <v>39.622641509433961</v>
      </c>
      <c r="CM18" s="134">
        <f>+IF('Data 2022'!BD18-'Data 2022'!BG18-'Data 2022'!E18+'Data 2022'!BE18=0,"",('Data 2022'!BD18-'Data 2022'!BG18-'Data 2022'!E18)*1000000/('Data 2022'!BC18-'Data 2022'!BF18-'Data 2022'!D18))</f>
        <v>320506.49564216408</v>
      </c>
      <c r="CN18" s="134">
        <f>+IF('Data 2022'!BD18-'Data 2022'!BG18-'Data 2022'!E18=0,"",('Data 2022'!BD18-'Data 2022'!BE18-'Data 2022'!BG18-'Data 2022'!E18)*1000000/('Data 2022'!BC18-'Data 2022'!BF18-'Data 2022'!D18))</f>
        <v>282190.4292057227</v>
      </c>
      <c r="CO18" s="137">
        <f>+IF('Data 2022'!BC18-'Data 2022'!BF18-'Data 2022'!D18=0,"",('Data 2022'!BC18-'Data 2022'!BF18-'Data 2022'!D18)*1000/'Data 2022'!C18)</f>
        <v>34.980441785549921</v>
      </c>
      <c r="CP18" s="134">
        <f>+IF('Data 2022'!BD18-'Data 2022'!BG18-'Data 2022'!E18=0,"",('Data 2022'!BD18-'Data 2022'!BE18-'Data 2022'!BG18-'Data 2022'!E18)*1000000/'Data 2022'!C18)</f>
        <v>9871.1458812701294</v>
      </c>
    </row>
    <row r="19" spans="2:100" x14ac:dyDescent="0.25">
      <c r="B19" s="92" t="s">
        <v>15</v>
      </c>
      <c r="C19" s="132">
        <f>+IF('Data 2022'!D19=0,"",('Data 2022'!E19)*1000000/'Data 2022'!D19)</f>
        <v>255240.4438964242</v>
      </c>
      <c r="D19" s="133">
        <f>+IF('Data 2022'!D19=0,"",'Data 2022'!D19*1000/'Data 2022'!C19)</f>
        <v>2.3000567214974477</v>
      </c>
      <c r="E19" s="132">
        <f>+IF('Data 2022'!D19=0,"",('Data 2022'!E19)*1000000/'Data 2022'!C19)</f>
        <v>587.06749858196258</v>
      </c>
      <c r="F19" s="134">
        <f>+IF('Data 2022'!F19=0,"",('Data 2022'!G19)*1000000/'Data 2022'!F19)</f>
        <v>1466666.6666666667</v>
      </c>
      <c r="G19" s="134">
        <f>+IF('Data 2022'!F19=0,"",('Data 2022'!G19-'Data 2022'!H19)*1000000/'Data 2022'!F19)</f>
        <v>1333333.3333333333</v>
      </c>
      <c r="H19" s="133">
        <f>+IF('Data 2022'!F19=0,"",'Data 2022'!F19*1000/'Data 2022'!C19)</f>
        <v>8.508224617129892E-2</v>
      </c>
      <c r="I19" s="132">
        <f>+IF('Data 2022'!F19=0,"",('Data 2022'!G19-'Data 2022'!H19)*1000000/'Data 2022'!C19)</f>
        <v>113.44299489506523</v>
      </c>
      <c r="J19" s="132">
        <f>+IF('Data 2022'!I19=0,"",('Data 2022'!J19)*1000000/'Data 2022'!I19)</f>
        <v>1364285.7142857143</v>
      </c>
      <c r="K19" s="132">
        <f>+IF('Data 2022'!I19=0,"",('Data 2022'!J19-'Data 2022'!K19)*1000000/'Data 2022'!I19)</f>
        <v>1142857.142857143</v>
      </c>
      <c r="L19" s="133">
        <f>+IF('Data 2022'!I19=0,"",'Data 2022'!I19*1000/'Data 2022'!C19)</f>
        <v>0.39705048213272831</v>
      </c>
      <c r="M19" s="132">
        <f>+IF('Data 2022'!I19=0,"",('Data 2022'!J19-'Data 2022'!K19)*1000000/'Data 2022'!C19)</f>
        <v>453.7719795802609</v>
      </c>
      <c r="N19" s="132">
        <f>+IF('Data 2022'!L19=0,"",('Data 2022'!M19)*1000000/'Data 2022'!L19)</f>
        <v>598505.43478260876</v>
      </c>
      <c r="O19" s="132">
        <f>+IF('Data 2022'!L19=0,"",('Data 2022'!M19-'Data 2022'!N19)*1000000/'Data 2022'!L19)</f>
        <v>550271.73913043481</v>
      </c>
      <c r="P19" s="133">
        <f>+IF('Data 2022'!L19=0,"",'Data 2022'!L19*1000/'Data 2022'!C19)</f>
        <v>4.1747022121384001</v>
      </c>
      <c r="Q19" s="132">
        <f>+IF('Data 2022'!L19=0,"",('Data 2022'!M19-'Data 2022'!N19)*1000000/'Data 2022'!C19)</f>
        <v>2297.2206466250709</v>
      </c>
      <c r="R19" s="132">
        <f>+IF('Data 2022'!O19=0,"",('Data 2022'!P19)*1000000/'Data 2022'!O19)</f>
        <v>53598.774885145482</v>
      </c>
      <c r="S19" s="132">
        <f>+IF('Data 2022'!O19=0,"",('Data 2022'!P19-'Data 2022'!Q19)*1000000/'Data 2022'!O19)</f>
        <v>53598.774885145482</v>
      </c>
      <c r="T19" s="133">
        <f>+IF('Data 2022'!O19=0,"",'Data 2022'!O19*1000/'Data 2022'!C19)</f>
        <v>7.4078275666477591</v>
      </c>
      <c r="U19" s="132">
        <f>+IF('Data 2022'!O19=0,"",('Data 2022'!P19-'Data 2022'!Q19)*1000000/'Data 2022'!C19)</f>
        <v>397.05048213272829</v>
      </c>
      <c r="V19" s="132">
        <f>+IF('Data 2022'!X19=0,"",('Data 2022'!Y19)*1000000/'Data 2022'!X19)</f>
        <v>1278963.4146341465</v>
      </c>
      <c r="W19" s="132">
        <f>+IF('Data 2022'!X19=0,"",('Data 2022'!Y19-'Data 2022'!Z19)*1000000/'Data 2022'!X19)</f>
        <v>1103658.5365853659</v>
      </c>
      <c r="X19" s="133">
        <f>+IF('Data 2022'!X19=0,"",'Data 2022'!X19*1000/'Data 2022'!C19)</f>
        <v>1.8604651162790697</v>
      </c>
      <c r="Y19" s="132">
        <f>+IF('Data 2022'!X19=0,"",('Data 2022'!Y19-'Data 2022'!Z19)*1000000/'Data 2022'!C19)</f>
        <v>2053.3182076006806</v>
      </c>
      <c r="Z19" s="132">
        <f>+IF('Data 2022'!AA19=0,"",('Data 2022'!AB19)*1000000/'Data 2022'!AA19)</f>
        <v>888888.88888888888</v>
      </c>
      <c r="AA19" s="132">
        <f>+IF('Data 2022'!AA19=0,"",('Data 2022'!AB19-'Data 2022'!AC19)*1000000/'Data 2022'!AA19)</f>
        <v>798611.11111111101</v>
      </c>
      <c r="AB19" s="133">
        <f>+IF('Data 2022'!AA19=0,"",'Data 2022'!AA19*1000/'Data 2022'!C19)</f>
        <v>2.4503686897334092</v>
      </c>
      <c r="AC19" s="132">
        <f>+IF('Data 2022'!AA19=0,"",('Data 2022'!AB19-'Data 2022'!AC19)*1000000/'Data 2022'!C19)</f>
        <v>1956.8916619398751</v>
      </c>
      <c r="AD19" s="132">
        <f>+IF('Data 2022'!AD19=0,"",('Data 2022'!AE19)*1000000/'Data 2022'!AD19)</f>
        <v>24597.116200169636</v>
      </c>
      <c r="AE19" s="132">
        <f>+IF('Data 2022'!AD19=0,"",('Data 2022'!AE19-'Data 2022'!AF19)*1000000/'Data 2022'!AD19)</f>
        <v>24597.116200169636</v>
      </c>
      <c r="AF19" s="133">
        <f>+IF('Data 2022'!AD19=0,"",'Data 2022'!AD19*1000/'Data 2022'!C19)</f>
        <v>3.3437322745320475</v>
      </c>
      <c r="AG19" s="132">
        <f>+IF('Data 2022'!AD19=0,"",('Data 2022'!AE19-'Data 2022'!AF19)*1000000/'Data 2022'!C19)</f>
        <v>82.246171298922292</v>
      </c>
      <c r="AH19" s="132">
        <f>+IF('Data 2022'!AG19=0,"",('Data 2022'!AH19)*1000000/'Data 2022'!AG19)</f>
        <v>130025.66295979469</v>
      </c>
      <c r="AI19" s="132">
        <f>+IF('Data 2022'!AG19=0,"",('Data 2022'!AH19-'Data 2022'!AI19)*1000000/'Data 2022'!AG19)</f>
        <v>130025.66295979469</v>
      </c>
      <c r="AJ19" s="133">
        <f>+IF('Data 2022'!AG19=0,"",'Data 2022'!AG19*1000/'Data 2022'!C19)</f>
        <v>3.3153715258082812</v>
      </c>
      <c r="AK19" s="132">
        <f>+IF('Data 2022'!AG19=0,"",('Data 2022'!AH19-'Data 2022'!AI19)*1000000/'Data 2022'!C19)</f>
        <v>431.08338060124788</v>
      </c>
      <c r="AL19" s="132">
        <f>+IF('Data 2022'!AJ19=0,"",('Data 2022'!AK19)*1000000/'Data 2022'!AJ19)</f>
        <v>257787.32545649839</v>
      </c>
      <c r="AM19" s="132">
        <f>+IF('Data 2022'!AJ19=0,"",('Data 2022'!AK19-'Data 2022'!AL19)*1000000/'Data 2022'!AJ19)</f>
        <v>257787.32545649839</v>
      </c>
      <c r="AN19" s="133">
        <f>+IF('Data 2022'!AJ19=0,"",'Data 2022'!AJ19*1000/'Data 2022'!C19)</f>
        <v>2.6403857061826432</v>
      </c>
      <c r="AO19" s="132">
        <f>+IF('Data 2022'!AJ19=0,"",('Data 2022'!AK19-'Data 2022'!AL19)*1000000/'Data 2022'!C19)</f>
        <v>680.65796937039136</v>
      </c>
      <c r="AP19" s="132">
        <f>+IF('Data 2022'!AM19=0,"",('Data 2022'!AN19)*1000000/'Data 2022'!AM19)</f>
        <v>103896.10389610389</v>
      </c>
      <c r="AQ19" s="133">
        <f>+IF('Data 2022'!AM19=0,"",'Data 2022'!AM19*1000/'Data 2022'!C19)</f>
        <v>0.21837776517300056</v>
      </c>
      <c r="AR19" s="132">
        <f>+IF('Data 2022'!AM19=0,"",('Data 2022'!AN19)*1000000/'Data 2022'!C19)</f>
        <v>22.688598979013047</v>
      </c>
      <c r="AS19" s="132">
        <f>+IF('Data 2022'!AO19=0,"",('Data 2022'!AP19)*1000000/'Data 2022'!AO19)</f>
        <v>127868.85245901639</v>
      </c>
      <c r="AT19" s="133">
        <f>+IF('Data 2022'!AO19=0,"",'Data 2022'!AO19*1000/'Data 2022'!C19)</f>
        <v>0.86500283607487238</v>
      </c>
      <c r="AU19" s="132">
        <f>+IF('Data 2022'!AO19=0,"",('Data 2022'!AP19)*1000000/'Data 2022'!C19)</f>
        <v>110.6069200226886</v>
      </c>
      <c r="AV19" s="132">
        <f>+IF('Data 2022'!U19=0,"",('Data 2022'!V19)*1000000/'Data 2022'!U19)</f>
        <v>627376.42585551331</v>
      </c>
      <c r="AW19" s="132">
        <f>+IF('Data 2022'!U19=0,"",('Data 2022'!V19-'Data 2022'!W19)*1000000/'Data 2022'!U19)</f>
        <v>315589.35361216735</v>
      </c>
      <c r="AX19" s="133">
        <f>+IF('Data 2022'!U19=0,"",'Data 2022'!U19*1000/'Data 2022'!C19)</f>
        <v>0.74588769143505385</v>
      </c>
      <c r="AY19" s="132">
        <f>+IF('Data 2022'!U19=0,"",('Data 2022'!V19-'Data 2022'!W19)*1000000/'Data 2022'!C19)</f>
        <v>235.39421440726036</v>
      </c>
      <c r="AZ19" s="132">
        <f>+IF(AS19="","",+IF('Data 2022'!BC19=0,0,('Data 2022'!BD19)*1000000/'Data 2022'!BC19))</f>
        <v>352364.63983252441</v>
      </c>
      <c r="BA19" s="132">
        <f>+IF(AS19="","",+IF('Data 2022'!BC19=0,0,('Data 2022'!BD19-'Data 2022'!BE19)*1000000/'Data 2022'!BC19))</f>
        <v>316110.00095156522</v>
      </c>
      <c r="BB19" s="133">
        <f>+IF(AT19="","",IF('Data 2022'!BC19=0,"",'Data 2022'!BC19*1000/'Data 2022'!C19))</f>
        <v>29.804310833806014</v>
      </c>
      <c r="BC19" s="132">
        <f>+IF(AU19="","",IF('Data 2022'!BC19=0,"",('Data 2022'!BD19-'Data 2022'!BE19)*1000000/'Data 2022'!C19))</f>
        <v>9421.4407260351654</v>
      </c>
      <c r="BD19" s="132">
        <f>+IF('Data 2022'!BC19-'Data 2022'!BF19=0,"",('Data 2022'!BD19-'Data 2022'!BG19)*1000000/('Data 2022'!BC19-'Data 2022'!BF19))</f>
        <v>361015.10812678968</v>
      </c>
      <c r="BE19" s="132">
        <f>+IF('Data 2022'!BC19-'Data 2022'!BF19=0,"",('Data 2022'!BD19-'Data 2022'!BG19-'Data 2022'!BE19)*1000000/('Data 2022'!BC19-'Data 2022'!BF19))</f>
        <v>323392.91004246072</v>
      </c>
      <c r="BF19" s="133">
        <f>+IF('Data 2022'!BC19-'Data 2022'!BF19=0,"",('Data 2022'!BC19-'Data 2022'!BF19)*1000/'Data 2022'!C19)</f>
        <v>28.720930232558139</v>
      </c>
      <c r="BG19" s="132">
        <f>+IF('Data 2022'!BC19-'Data 2022'!BF19=0,"",('Data 2022'!BD19-'Data 2022'!BE19-'Data 2022'!BG19)*1000000/'Data 2022'!C19)</f>
        <v>9288.1452070334635</v>
      </c>
      <c r="BH19" s="132">
        <f>+IF('Data 2022'!BF19=0,"",('Data 2022'!BG19)*1000000/'Data 2022'!BF19)</f>
        <v>123036.64921465967</v>
      </c>
      <c r="BI19" s="133">
        <f>+IF('Data 2022'!BF19=0,"",'Data 2022'!BF19*1000/'Data 2022'!C19)</f>
        <v>1.0833806012478731</v>
      </c>
      <c r="BJ19" s="132">
        <f>+IF('Data 2022'!BF19=0,"",('Data 2022'!BG19)*1000000/'Data 2022'!C19)</f>
        <v>133.29551900170165</v>
      </c>
      <c r="BK19" s="132">
        <f>+IF('Data 2022'!L19+'Data 2022'!O19+'Data 2022'!X19+'Data 2022'!AA19=0,"",('Data 2022'!M19+'Data 2022'!P19+'Data 2022'!Y19+'Data 2022'!AB19)*1000000/('Data 2022'!L19+'Data 2022'!O19+'Data 2022'!X19+'Data 2022'!AA19))</f>
        <v>468950.7494646681</v>
      </c>
      <c r="BL19" s="132">
        <f>+IF('Data 2022'!L19+'Data 2022'!O19+'Data 2022'!X19+'Data 2022'!AA19=0,"",('Data 2022'!M19-'Data 2022'!N19+'Data 2022'!P19-'Data 2022'!Q19+'Data 2022'!Y19-'Data 2022'!Z19+'Data 2022'!AB19-'Data 2022'!AC19)*1000000/('Data 2022'!L19+'Data 2022'!O19+'Data 2022'!X19+'Data 2022'!AA19))</f>
        <v>421841.54175588861</v>
      </c>
      <c r="BM19" s="133">
        <f>+('Data 2022'!L19+'Data 2022'!O19+'Data 2022'!X19+'Data 2022'!AA19)*1000/'Data 2022'!C19</f>
        <v>15.893363584798639</v>
      </c>
      <c r="BN19" s="132">
        <f>+('Data 2022'!M19-'Data 2022'!N19+'Data 2022'!P19-'Data 2022'!Q19+'Data 2022'!Y19-'Data 2022'!Z19+'Data 2022'!AB19-'Data 2022'!AC19)*1000000/('Data 2022'!C19)</f>
        <v>6704.4809982983543</v>
      </c>
      <c r="BO19" s="135">
        <f>+IF('Data 2022'!AQ19=0,"",'Data 2022'!AU19*1000/'Data 2022'!$C19)</f>
        <v>1.6449234259784458</v>
      </c>
      <c r="BP19" s="135">
        <f>+IF('Data 2022'!AR19=0,"",'Data 2022'!AV19*1000/'Data 2022'!$C19)</f>
        <v>0.28360748723766305</v>
      </c>
      <c r="BQ19" s="135" t="str">
        <f>+IF('Data 2022'!BI19=0,"",'Data 2022'!BI19*1000/'Data 2022'!$C19)</f>
        <v/>
      </c>
      <c r="BS19" s="135">
        <f>+IF('Data 2022'!AS19=0,"",'Data 2022'!AS19*1000/'Data 2022'!$C19)</f>
        <v>0.34032898468519568</v>
      </c>
      <c r="BT19" s="135">
        <f>+IF('Data 2022'!AT19=0,"",'Data 2022'!AT19*1000/'Data 2022'!$C19)</f>
        <v>0.19852524106636416</v>
      </c>
      <c r="BU19" s="135">
        <f>+IF('Data 2022'!BJ19=0,"",'Data 2022'!BJ19*1000/'Data 2022'!$C19)</f>
        <v>5.6721497447532618E-2</v>
      </c>
      <c r="BW19" s="135">
        <f>+IF('Data 2022'!AU19=0,"",'Data 2022'!AU19*1000/'Data 2022'!$C19)</f>
        <v>1.6449234259784458</v>
      </c>
      <c r="BX19" s="135">
        <f>+IF('Data 2022'!AV19=0,"",'Data 2022'!AV19*1000/'Data 2022'!$C19)</f>
        <v>0.28360748723766305</v>
      </c>
      <c r="BY19" s="135">
        <f>+IF('Data 2022'!BK19=0,"",'Data 2022'!BK19*1000/'Data 2022'!$C19)</f>
        <v>0.14180374361883152</v>
      </c>
      <c r="CA19" s="135">
        <f>+IF('Data 2022'!AW19=0,"",'Data 2022'!AW19*1000/'Data 2022'!$C19)</f>
        <v>0.99262620533182078</v>
      </c>
      <c r="CB19" s="135">
        <f>+IF('Data 2022'!AX19=0,"",'Data 2022'!AX19*1000/'Data 2022'!$C19)</f>
        <v>0.39705048213272831</v>
      </c>
      <c r="CC19" s="135">
        <f>+IF('Data 2022'!BL19=0,"",'Data 2022'!BL19*1000/'Data 2022'!$C19)</f>
        <v>0.14180374361883152</v>
      </c>
      <c r="CE19" s="135">
        <f>+IF('Data 2022'!AY19=0,"",'Data 2022'!AY19*1000/'Data 2022'!$C19)</f>
        <v>1.3329551900170165</v>
      </c>
      <c r="CF19" s="135">
        <f>+IF('Data 2022'!AZ19=0,"",'Data 2022'!AZ19*1000/'Data 2022'!$C19)</f>
        <v>0.39705048213272831</v>
      </c>
      <c r="CG19" s="135">
        <f>+IF('Data 2022'!BM19=0,"",'Data 2022'!BM19*1000/'Data 2022'!$C19)</f>
        <v>0.22688598979013047</v>
      </c>
      <c r="CI19" s="135">
        <f>+IF('Data 2022'!BA19=0,"",'Data 2022'!BA19*1000/'Data 2022'!$C19)</f>
        <v>4.3391945547362454</v>
      </c>
      <c r="CJ19" s="135">
        <f>+IF('Data 2022'!BB19=0,"",'Data 2022'!BB19*1000/'Data 2022'!$C19)</f>
        <v>1.3045944412932502</v>
      </c>
      <c r="CK19" s="135">
        <f>+IF('Data 2022'!BC19=0,"",'Data 2022'!BC19*1000/'Data 2022'!$C19)</f>
        <v>29.804310833806014</v>
      </c>
      <c r="CM19" s="134">
        <f>+IF('Data 2022'!BD19-'Data 2022'!BG19-'Data 2022'!E19+'Data 2022'!BE19=0,"",('Data 2022'!BD19-'Data 2022'!BG19-'Data 2022'!E19)*1000000/('Data 2022'!BC19-'Data 2022'!BF19-'Data 2022'!D19))</f>
        <v>370223.27179046802</v>
      </c>
      <c r="CN19" s="134">
        <f>+IF('Data 2022'!BD19-'Data 2022'!BG19-'Data 2022'!E19=0,"",('Data 2022'!BD19-'Data 2022'!BE19-'Data 2022'!BG19-'Data 2022'!E19)*1000000/('Data 2022'!BC19-'Data 2022'!BF19-'Data 2022'!D19))</f>
        <v>329325.89094031765</v>
      </c>
      <c r="CO19" s="137">
        <f>+IF('Data 2022'!BC19-'Data 2022'!BF19-'Data 2022'!D19=0,"",('Data 2022'!BC19-'Data 2022'!BF19-'Data 2022'!D19)*1000/'Data 2022'!C19)</f>
        <v>26.420873511060691</v>
      </c>
      <c r="CP19" s="134">
        <f>+IF('Data 2022'!BD19-'Data 2022'!BG19-'Data 2022'!E19=0,"",('Data 2022'!BD19-'Data 2022'!BE19-'Data 2022'!BG19-'Data 2022'!E19)*1000000/'Data 2022'!C19)</f>
        <v>8701.0777084515012</v>
      </c>
    </row>
    <row r="20" spans="2:100" x14ac:dyDescent="0.25">
      <c r="B20" s="92" t="s">
        <v>16</v>
      </c>
      <c r="C20" s="132">
        <f>+IF('Data 2022'!D20=0,"",('Data 2022'!E20)*1000000/'Data 2022'!D20)</f>
        <v>218592.96482412063</v>
      </c>
      <c r="D20" s="133">
        <f>+IF('Data 2022'!D20=0,"",'Data 2022'!D20*1000/'Data 2022'!C20)</f>
        <v>2.3399376800517375</v>
      </c>
      <c r="E20" s="132">
        <f>+IF('Data 2022'!D20=0,"",('Data 2022'!E20)*1000000/'Data 2022'!C20)</f>
        <v>511.49391498618377</v>
      </c>
      <c r="F20" s="134" t="str">
        <f>+IF('Data 2022'!F20=0,"",('Data 2022'!G20)*1000000/'Data 2022'!F20)</f>
        <v/>
      </c>
      <c r="G20" s="134" t="str">
        <f>+IF('Data 2022'!F20=0,"",('Data 2022'!G20-'Data 2022'!H20)*1000000/'Data 2022'!F20)</f>
        <v/>
      </c>
      <c r="H20" s="133" t="str">
        <f>+IF('Data 2022'!F20=0,"",'Data 2022'!F20*1000/'Data 2022'!C20)</f>
        <v/>
      </c>
      <c r="I20" s="132" t="str">
        <f>+IF('Data 2022'!F20=0,"",('Data 2022'!G20-'Data 2022'!H20)*1000000/'Data 2022'!C20)</f>
        <v/>
      </c>
      <c r="J20" s="132">
        <f>+IF('Data 2022'!I20=0,"",('Data 2022'!J20)*1000000/'Data 2022'!I20)</f>
        <v>2035714.2857142859</v>
      </c>
      <c r="K20" s="132">
        <f>+IF('Data 2022'!I20=0,"",('Data 2022'!J20-'Data 2022'!K20)*1000000/'Data 2022'!I20)</f>
        <v>-107142.85714285709</v>
      </c>
      <c r="L20" s="133">
        <f>+IF('Data 2022'!I20=0,"",'Data 2022'!I20*1000/'Data 2022'!C20)</f>
        <v>0.16461873125992121</v>
      </c>
      <c r="M20" s="132">
        <f>+IF('Data 2022'!I20=0,"",('Data 2022'!J20-'Data 2022'!K20)*1000000/'Data 2022'!C20)</f>
        <v>-17.637721206420121</v>
      </c>
      <c r="N20" s="132" t="str">
        <f>+IF('Data 2022'!L20=0,"",('Data 2022'!M20)*1000000/'Data 2022'!L20)</f>
        <v/>
      </c>
      <c r="O20" s="132" t="str">
        <f>+IF('Data 2022'!L20=0,"",('Data 2022'!M20-'Data 2022'!N20)*1000000/'Data 2022'!L20)</f>
        <v/>
      </c>
      <c r="P20" s="133" t="str">
        <f>+IF('Data 2022'!L20=0,"",'Data 2022'!L20*1000/'Data 2022'!C20)</f>
        <v/>
      </c>
      <c r="Q20" s="132" t="str">
        <f>+IF('Data 2022'!L20=0,"",('Data 2022'!M20-'Data 2022'!N20)*1000000/'Data 2022'!C20)</f>
        <v/>
      </c>
      <c r="R20" s="132" t="str">
        <f>+IF('Data 2022'!O20=0,"",('Data 2022'!P20)*1000000/'Data 2022'!O20)</f>
        <v/>
      </c>
      <c r="S20" s="132" t="str">
        <f>+IF('Data 2022'!O20=0,"",('Data 2022'!P20-'Data 2022'!Q20)*1000000/'Data 2022'!O20)</f>
        <v/>
      </c>
      <c r="T20" s="133" t="str">
        <f>+IF('Data 2022'!O20=0,"",'Data 2022'!O20*1000/'Data 2022'!C20)</f>
        <v/>
      </c>
      <c r="U20" s="132" t="str">
        <f>+IF('Data 2022'!O20=0,"",('Data 2022'!P20-'Data 2022'!Q20)*1000000/'Data 2022'!C20)</f>
        <v/>
      </c>
      <c r="V20" s="132">
        <f>+IF('Data 2022'!X20=0,"",('Data 2022'!Y20)*1000000/'Data 2022'!X20)</f>
        <v>1110416.6666666667</v>
      </c>
      <c r="W20" s="132">
        <f>+IF('Data 2022'!X20=0,"",('Data 2022'!Y20-'Data 2022'!Z20)*1000000/'Data 2022'!X20)</f>
        <v>949999.99999999988</v>
      </c>
      <c r="X20" s="133">
        <f>+IF('Data 2022'!X20=0,"",'Data 2022'!X20*1000/'Data 2022'!C20)</f>
        <v>2.8220353930272211</v>
      </c>
      <c r="Y20" s="132">
        <f>+IF('Data 2022'!X20=0,"",('Data 2022'!Y20-'Data 2022'!Z20)*1000000/'Data 2022'!C20)</f>
        <v>2680.9336233758595</v>
      </c>
      <c r="Z20" s="132">
        <f>+IF('Data 2022'!AA20=0,"",('Data 2022'!AB20)*1000000/'Data 2022'!AA20)</f>
        <v>797642.43614931242</v>
      </c>
      <c r="AA20" s="132">
        <f>+IF('Data 2022'!AA20=0,"",('Data 2022'!AB20-'Data 2022'!AC20)*1000000/'Data 2022'!AA20)</f>
        <v>721021.61100196466</v>
      </c>
      <c r="AB20" s="133">
        <f>+IF('Data 2022'!AA20=0,"",'Data 2022'!AA20*1000/'Data 2022'!C20)</f>
        <v>2.9925333646892822</v>
      </c>
      <c r="AC20" s="132">
        <f>+IF('Data 2022'!AA20=0,"",('Data 2022'!AB20-'Data 2022'!AC20)*1000000/'Data 2022'!C20)</f>
        <v>2157.6812275853958</v>
      </c>
      <c r="AD20" s="132">
        <f>+IF('Data 2022'!AD20=0,"",('Data 2022'!AE20)*1000000/'Data 2022'!AD20)</f>
        <v>24032.042723631508</v>
      </c>
      <c r="AE20" s="132">
        <f>+IF('Data 2022'!AD20=0,"",('Data 2022'!AE20-'Data 2022'!AF20)*1000000/'Data 2022'!AD20)</f>
        <v>23364.485981308408</v>
      </c>
      <c r="AF20" s="133">
        <f>+IF('Data 2022'!AD20=0,"",'Data 2022'!AD20*1000/'Data 2022'!C20)</f>
        <v>4.4035510612028927</v>
      </c>
      <c r="AG20" s="132">
        <f>+IF('Data 2022'!AD20=0,"",('Data 2022'!AE20-'Data 2022'!AF20)*1000000/'Data 2022'!C20)</f>
        <v>102.88670703745076</v>
      </c>
      <c r="AH20" s="132">
        <f>+IF('Data 2022'!AG20=0,"",('Data 2022'!AH20)*1000000/'Data 2022'!AG20)</f>
        <v>145061.72839506174</v>
      </c>
      <c r="AI20" s="132">
        <f>+IF('Data 2022'!AG20=0,"",('Data 2022'!AH20-'Data 2022'!AI20)*1000000/'Data 2022'!AG20)</f>
        <v>142592.59259259261</v>
      </c>
      <c r="AJ20" s="133">
        <f>+IF('Data 2022'!AG20=0,"",'Data 2022'!AG20*1000/'Data 2022'!C20)</f>
        <v>1.9048738902933742</v>
      </c>
      <c r="AK20" s="132">
        <f>+IF('Data 2022'!AG20=0,"",('Data 2022'!AH20-'Data 2022'!AI20)*1000000/'Data 2022'!C20)</f>
        <v>271.62090657887001</v>
      </c>
      <c r="AL20" s="132">
        <f>+IF('Data 2022'!AJ20=0,"",('Data 2022'!AK20)*1000000/'Data 2022'!AJ20)</f>
        <v>217851.73978819972</v>
      </c>
      <c r="AM20" s="132">
        <f>+IF('Data 2022'!AJ20=0,"",('Data 2022'!AK20-'Data 2022'!AL20)*1000000/'Data 2022'!AJ20)</f>
        <v>193645.99092284418</v>
      </c>
      <c r="AN20" s="133">
        <f>+IF('Data 2022'!AJ20=0,"",'Data 2022'!AJ20*1000/'Data 2022'!C20)</f>
        <v>3.8861779058145687</v>
      </c>
      <c r="AO20" s="132">
        <f>+IF('Data 2022'!AJ20=0,"",('Data 2022'!AK20-'Data 2022'!AL20)*1000000/'Data 2022'!C20)</f>
        <v>752.54277147392554</v>
      </c>
      <c r="AP20" s="132" t="str">
        <f>+IF('Data 2022'!AM20=0,"",('Data 2022'!AN20)*1000000/'Data 2022'!AM20)</f>
        <v/>
      </c>
      <c r="AQ20" s="133" t="str">
        <f>+IF('Data 2022'!AM20=0,"",'Data 2022'!AM20*1000/'Data 2022'!C20)</f>
        <v/>
      </c>
      <c r="AR20" s="132" t="str">
        <f>+IF('Data 2022'!AM20=0,"",('Data 2022'!AN20)*1000000/'Data 2022'!C20)</f>
        <v/>
      </c>
      <c r="AS20" s="132" t="str">
        <f>+IF('Data 2022'!AO20=0,"",('Data 2022'!AP20)*1000000/'Data 2022'!AO20)</f>
        <v/>
      </c>
      <c r="AT20" s="133" t="str">
        <f>+IF('Data 2022'!AO20=0,"",'Data 2022'!AO20*1000/'Data 2022'!C20)</f>
        <v/>
      </c>
      <c r="AU20" s="132" t="str">
        <f>+IF('Data 2022'!AO20=0,"",('Data 2022'!AP20)*1000000/'Data 2022'!C20)</f>
        <v/>
      </c>
      <c r="AV20" s="132">
        <f>+IF('Data 2022'!U20=0,"",('Data 2022'!V20)*1000000/'Data 2022'!U20)</f>
        <v>538461.5384615385</v>
      </c>
      <c r="AW20" s="132">
        <f>+IF('Data 2022'!U20=0,"",('Data 2022'!V20-'Data 2022'!W20)*1000000/'Data 2022'!U20)</f>
        <v>266272.18934911245</v>
      </c>
      <c r="AX20" s="133">
        <f>+IF('Data 2022'!U20=0,"",'Data 2022'!U20*1000/'Data 2022'!C20)</f>
        <v>0.99359162796166733</v>
      </c>
      <c r="AY20" s="132">
        <f>+IF('Data 2022'!U20=0,"",('Data 2022'!V20-'Data 2022'!W20)*1000000/'Data 2022'!C20)</f>
        <v>264.56581809630194</v>
      </c>
      <c r="AZ20" s="132" t="str">
        <f>+IF(AS20="","",+IF('Data 2022'!BC20=0,0,('Data 2022'!BD20)*1000000/'Data 2022'!BC20))</f>
        <v/>
      </c>
      <c r="BA20" s="132" t="str">
        <f>+IF(AS20="","",+IF('Data 2022'!BC20=0,0,('Data 2022'!BD20-'Data 2022'!BE20)*1000000/'Data 2022'!BC20))</f>
        <v/>
      </c>
      <c r="BB20" s="133" t="str">
        <f>+IF(AT20="","",IF('Data 2022'!BC20=0,"",'Data 2022'!BC20*1000/'Data 2022'!C20))</f>
        <v/>
      </c>
      <c r="BC20" s="132" t="str">
        <f>+IF(AU20="","",IF('Data 2022'!BC20=0,"",('Data 2022'!BD20-'Data 2022'!BE20)*1000000/'Data 2022'!C20))</f>
        <v/>
      </c>
      <c r="BD20" s="132">
        <f>+IF('Data 2022'!BC20-'Data 2022'!BF20=0,"",('Data 2022'!BD20-'Data 2022'!BG20)*1000000/('Data 2022'!BC20-'Data 2022'!BF20))</f>
        <v>416817.35985533462</v>
      </c>
      <c r="BE20" s="132">
        <f>+IF('Data 2022'!BC20-'Data 2022'!BF20=0,"",('Data 2022'!BD20-'Data 2022'!BG20-'Data 2022'!BE20)*1000000/('Data 2022'!BC20-'Data 2022'!BF20))</f>
        <v>344695.59975889092</v>
      </c>
      <c r="BF20" s="133">
        <f>+IF('Data 2022'!BC20-'Data 2022'!BF20=0,"",('Data 2022'!BC20-'Data 2022'!BF20)*1000/'Data 2022'!C20)</f>
        <v>19.507319654300662</v>
      </c>
      <c r="BG20" s="132">
        <f>+IF('Data 2022'!BC20-'Data 2022'!BF20=0,"",('Data 2022'!BD20-'Data 2022'!BE20-'Data 2022'!BG20)*1000000/'Data 2022'!C20)</f>
        <v>6724.0872479275677</v>
      </c>
      <c r="BH20" s="132" t="str">
        <f>+IF('Data 2022'!BF20=0,"",('Data 2022'!BG20)*1000000/'Data 2022'!BF20)</f>
        <v/>
      </c>
      <c r="BI20" s="133" t="str">
        <f>+IF('Data 2022'!BF20=0,"",'Data 2022'!BF20*1000/'Data 2022'!C20)</f>
        <v/>
      </c>
      <c r="BJ20" s="132" t="str">
        <f>+IF('Data 2022'!BF20=0,"",('Data 2022'!BG20)*1000000/'Data 2022'!C20)</f>
        <v/>
      </c>
      <c r="BK20" s="132">
        <f>+IF('Data 2022'!L20+'Data 2022'!O20+'Data 2022'!X20+'Data 2022'!AA20=0,"",('Data 2022'!M20+'Data 2022'!P20+'Data 2022'!Y20+'Data 2022'!AB20)*1000000/('Data 2022'!L20+'Data 2022'!O20+'Data 2022'!X20+'Data 2022'!AA20))</f>
        <v>949443.88270980783</v>
      </c>
      <c r="BL20" s="132">
        <f>+IF('Data 2022'!L20+'Data 2022'!O20+'Data 2022'!X20+'Data 2022'!AA20=0,"",('Data 2022'!M20-'Data 2022'!N20+'Data 2022'!P20-'Data 2022'!Q20+'Data 2022'!Y20-'Data 2022'!Z20+'Data 2022'!AB20-'Data 2022'!AC20)*1000000/('Data 2022'!L20+'Data 2022'!O20+'Data 2022'!X20+'Data 2022'!AA20))</f>
        <v>832153.690596562</v>
      </c>
      <c r="BM20" s="133">
        <f>+('Data 2022'!L20+'Data 2022'!O20+'Data 2022'!X20+'Data 2022'!AA20)*1000/'Data 2022'!C20</f>
        <v>5.8145687577165033</v>
      </c>
      <c r="BN20" s="132">
        <f>+('Data 2022'!M20-'Data 2022'!N20+'Data 2022'!P20-'Data 2022'!Q20+'Data 2022'!Y20-'Data 2022'!Z20+'Data 2022'!AB20-'Data 2022'!AC20)*1000000/('Data 2022'!C20)</f>
        <v>4838.6148509612549</v>
      </c>
      <c r="BO20" s="135" t="str">
        <f>+IF('Data 2022'!AQ20=0,"",'Data 2022'!AU20*1000/'Data 2022'!$C20)</f>
        <v/>
      </c>
      <c r="BP20" s="135" t="str">
        <f>+IF('Data 2022'!AR20=0,"",'Data 2022'!AV20*1000/'Data 2022'!$C20)</f>
        <v/>
      </c>
      <c r="BQ20" s="135" t="str">
        <f>+IF('Data 2022'!BI20=0,"",'Data 2022'!BI20*1000/'Data 2022'!$C20)</f>
        <v/>
      </c>
      <c r="BS20" s="135">
        <f>+IF('Data 2022'!AS20=0,"",'Data 2022'!AS20*1000/'Data 2022'!$C20)</f>
        <v>1.8766535363631018</v>
      </c>
      <c r="BT20" s="135">
        <f>+IF('Data 2022'!AT20=0,"",'Data 2022'!AT20*1000/'Data 2022'!$C20)</f>
        <v>0.36745252513375271</v>
      </c>
      <c r="BU20" s="135">
        <f>+IF('Data 2022'!BJ20=0,"",'Data 2022'!BJ20*1000/'Data 2022'!$C20)</f>
        <v>0.27926391910165205</v>
      </c>
      <c r="BW20" s="135" t="str">
        <f>+IF('Data 2022'!AU20=0,"",'Data 2022'!AU20*1000/'Data 2022'!$C20)</f>
        <v/>
      </c>
      <c r="BX20" s="135" t="str">
        <f>+IF('Data 2022'!AV20=0,"",'Data 2022'!AV20*1000/'Data 2022'!$C20)</f>
        <v/>
      </c>
      <c r="BY20" s="135" t="str">
        <f>+IF('Data 2022'!BK20=0,"",'Data 2022'!BK20*1000/'Data 2022'!$C20)</f>
        <v/>
      </c>
      <c r="CA20" s="135">
        <f>+IF('Data 2022'!AW20=0,"",'Data 2022'!AW20*1000/'Data 2022'!$C20)</f>
        <v>1.6214945029102239</v>
      </c>
      <c r="CB20" s="135">
        <f>+IF('Data 2022'!AX20=0,"",'Data 2022'!AX20*1000/'Data 2022'!$C20)</f>
        <v>0.2598624257745899</v>
      </c>
      <c r="CC20" s="135">
        <f>+IF('Data 2022'!BL20=0,"",'Data 2022'!BL20*1000/'Data 2022'!$C20)</f>
        <v>0.15697571873713917</v>
      </c>
      <c r="CE20" s="135">
        <f>+IF('Data 2022'!AY20=0,"",'Data 2022'!AY20*1000/'Data 2022'!$C20)</f>
        <v>1.4945029102239991</v>
      </c>
      <c r="CF20" s="135">
        <f>+IF('Data 2022'!AZ20=0,"",'Data 2022'!AZ20*1000/'Data 2022'!$C20)</f>
        <v>0.40684343582809102</v>
      </c>
      <c r="CG20" s="135">
        <f>+IF('Data 2022'!BM20=0,"",'Data 2022'!BM20*1000/'Data 2022'!$C20)</f>
        <v>0.32335822211770238</v>
      </c>
      <c r="CI20" s="135">
        <f>+IF('Data 2022'!BA20=0,"",'Data 2022'!BA20*1000/'Data 2022'!$C20)</f>
        <v>4.9926509494973246</v>
      </c>
      <c r="CJ20" s="135">
        <f>+IF('Data 2022'!BB20=0,"",'Data 2022'!BB20*1000/'Data 2022'!$C20)</f>
        <v>1.0341583867364337</v>
      </c>
      <c r="CK20" s="135">
        <f>+IF('Data 2022'!BC20=0,"",'Data 2022'!BC20*1000/'Data 2022'!$C20)</f>
        <v>19.507319654300662</v>
      </c>
      <c r="CM20" s="134">
        <f>+IF('Data 2022'!BD20-'Data 2022'!BG20-'Data 2022'!E20+'Data 2022'!BE20=0,"",('Data 2022'!BD20-'Data 2022'!BG20-'Data 2022'!E20)*1000000/('Data 2022'!BC20-'Data 2022'!BF20-'Data 2022'!D20))</f>
        <v>443835.61643835634</v>
      </c>
      <c r="CN20" s="134">
        <f>+IF('Data 2022'!BD20-'Data 2022'!BG20-'Data 2022'!E20=0,"",('Data 2022'!BD20-'Data 2022'!BE20-'Data 2022'!BG20-'Data 2022'!E20)*1000000/('Data 2022'!BC20-'Data 2022'!BF20-'Data 2022'!D20))</f>
        <v>361883.56164383568</v>
      </c>
      <c r="CO20" s="137">
        <f>+IF('Data 2022'!BC20-'Data 2022'!BF20-'Data 2022'!D20=0,"",('Data 2022'!BC20-'Data 2022'!BF20-'Data 2022'!D20)*1000/'Data 2022'!C20)</f>
        <v>17.167381974248922</v>
      </c>
      <c r="CP20" s="134">
        <f>+IF('Data 2022'!BD20-'Data 2022'!BG20-'Data 2022'!E20=0,"",('Data 2022'!BD20-'Data 2022'!BE20-'Data 2022'!BG20-'Data 2022'!E20)*1000000/'Data 2022'!C20)</f>
        <v>6212.5933329413838</v>
      </c>
    </row>
    <row r="21" spans="2:100" x14ac:dyDescent="0.25">
      <c r="B21" s="92" t="s">
        <v>17</v>
      </c>
      <c r="C21" s="132">
        <f>+IF('Data 2022'!D21=0,"",('Data 2022'!E21)*1000000/'Data 2022'!D21)</f>
        <v>295185.07372855855</v>
      </c>
      <c r="D21" s="133">
        <f>+IF('Data 2022'!D21=0,"",'Data 2022'!D21*1000/'Data 2022'!C21)</f>
        <v>2.062950086913335</v>
      </c>
      <c r="E21" s="132">
        <f>+IF('Data 2022'!D21=0,"",('Data 2022'!E21)*1000000/'Data 2022'!C21)</f>
        <v>608.95207350384896</v>
      </c>
      <c r="F21" s="134">
        <f>+IF('Data 2022'!F21=0,"",('Data 2022'!G21)*1000000/'Data 2022'!F21)</f>
        <v>1378000</v>
      </c>
      <c r="G21" s="134">
        <f>+IF('Data 2022'!F21=0,"",('Data 2022'!G21-'Data 2022'!H21)*1000000/'Data 2022'!F21)</f>
        <v>1232000</v>
      </c>
      <c r="H21" s="133">
        <f>+IF('Data 2022'!F21=0,"",'Data 2022'!F21*1000/'Data 2022'!C21)</f>
        <v>3.1040476781723367E-2</v>
      </c>
      <c r="I21" s="132">
        <f>+IF('Data 2022'!F21=0,"",('Data 2022'!G21-'Data 2022'!H21)*1000000/'Data 2022'!C21)</f>
        <v>38.24186739508319</v>
      </c>
      <c r="J21" s="132">
        <f>+IF('Data 2022'!I21=0,"",('Data 2022'!J21)*1000000/'Data 2022'!I21)</f>
        <v>1279764.9034424853</v>
      </c>
      <c r="K21" s="132">
        <f>+IF('Data 2022'!I21=0,"",('Data 2022'!J21-'Data 2022'!K21)*1000000/'Data 2022'!I21)</f>
        <v>1107808.564231738</v>
      </c>
      <c r="L21" s="133">
        <f>+IF('Data 2022'!I21=0,"",'Data 2022'!I21*1000/'Data 2022'!C21)</f>
        <v>0.36969207847032531</v>
      </c>
      <c r="M21" s="132">
        <f>+IF('Data 2022'!I21=0,"",('Data 2022'!J21-'Data 2022'!K21)*1000000/'Data 2022'!C21)</f>
        <v>409.54805065805812</v>
      </c>
      <c r="N21" s="132">
        <f>+IF('Data 2022'!L21=0,"",('Data 2022'!M21)*1000000/'Data 2022'!L21)</f>
        <v>781910.02367797948</v>
      </c>
      <c r="O21" s="132">
        <f>+IF('Data 2022'!L21=0,"",('Data 2022'!M21-'Data 2022'!N21)*1000000/'Data 2022'!L21)</f>
        <v>704419.88950276247</v>
      </c>
      <c r="P21" s="133">
        <f>+IF('Data 2022'!L21=0,"",'Data 2022'!L21*1000/'Data 2022'!C21)</f>
        <v>1.9664142041221753</v>
      </c>
      <c r="Q21" s="132">
        <f>+IF('Data 2022'!L21=0,"",('Data 2022'!M21-'Data 2022'!N21)*1000000/'Data 2022'!C21)</f>
        <v>1385.1812763844052</v>
      </c>
      <c r="R21" s="132">
        <f>+IF('Data 2022'!O21=0,"",('Data 2022'!P21)*1000000/'Data 2022'!O21)</f>
        <v>48282.902154371208</v>
      </c>
      <c r="S21" s="132">
        <f>+IF('Data 2022'!O21=0,"",('Data 2022'!P21-'Data 2022'!Q21)*1000000/'Data 2022'!O21)</f>
        <v>48282.902154371208</v>
      </c>
      <c r="T21" s="133">
        <f>+IF('Data 2022'!O21=0,"",'Data 2022'!O21*1000/'Data 2022'!C21)</f>
        <v>10.186553265458157</v>
      </c>
      <c r="U21" s="132">
        <f>+IF('Data 2022'!O21=0,"",('Data 2022'!P21-'Data 2022'!Q21)*1000000/'Data 2022'!C21)</f>
        <v>491.83635460640676</v>
      </c>
      <c r="V21" s="132">
        <f>+IF('Data 2022'!X21=0,"",('Data 2022'!Y21)*1000000/'Data 2022'!X21)</f>
        <v>896594.82758620696</v>
      </c>
      <c r="W21" s="132">
        <f>+IF('Data 2022'!X21=0,"",('Data 2022'!Y21-'Data 2022'!Z21)*1000000/'Data 2022'!X21)</f>
        <v>732306.03448275861</v>
      </c>
      <c r="X21" s="133">
        <f>+IF('Data 2022'!X21=0,"",'Data 2022'!X21*1000/'Data 2022'!C21)</f>
        <v>1.4402781226719643</v>
      </c>
      <c r="Y21" s="132">
        <f>+IF('Data 2022'!X21=0,"",('Data 2022'!Y21-'Data 2022'!Z21)*1000000/'Data 2022'!C21)</f>
        <v>1054.7243605661783</v>
      </c>
      <c r="Z21" s="132">
        <f>+IF('Data 2022'!AA21=0,"",('Data 2022'!AB21)*1000000/'Data 2022'!AA21)</f>
        <v>751725.04957038991</v>
      </c>
      <c r="AA21" s="132">
        <f>+IF('Data 2022'!AA21=0,"",('Data 2022'!AB21-'Data 2022'!AC21)*1000000/'Data 2022'!AA21)</f>
        <v>714791.80436219438</v>
      </c>
      <c r="AB21" s="133">
        <f>+IF('Data 2022'!AA21=0,"",'Data 2022'!AA21*1000/'Data 2022'!C21)</f>
        <v>2.3482120685373729</v>
      </c>
      <c r="AC21" s="132">
        <f>+IF('Data 2022'!AA21=0,"",('Data 2022'!AB21-'Data 2022'!AC21)*1000000/'Data 2022'!C21)</f>
        <v>1678.4827414949095</v>
      </c>
      <c r="AD21" s="132">
        <f>+IF('Data 2022'!AD21=0,"",('Data 2022'!AE21)*1000000/'Data 2022'!AD21)</f>
        <v>21800.915948275862</v>
      </c>
      <c r="AE21" s="132">
        <f>+IF('Data 2022'!AD21=0,"",('Data 2022'!AE21-'Data 2022'!AF21)*1000000/'Data 2022'!AD21)</f>
        <v>21740.301724137931</v>
      </c>
      <c r="AF21" s="133">
        <f>+IF('Data 2022'!AD21=0,"",'Data 2022'!AD21*1000/'Data 2022'!C21)</f>
        <v>4.608889992550286</v>
      </c>
      <c r="AG21" s="132">
        <f>+IF('Data 2022'!AD21=0,"",('Data 2022'!AE21-'Data 2022'!AF21)*1000000/'Data 2022'!C21)</f>
        <v>100.19865905140303</v>
      </c>
      <c r="AH21" s="132">
        <f>+IF('Data 2022'!AG21=0,"",('Data 2022'!AH21)*1000000/'Data 2022'!AG21)</f>
        <v>149141.51925078043</v>
      </c>
      <c r="AI21" s="132">
        <f>+IF('Data 2022'!AG21=0,"",('Data 2022'!AH21-'Data 2022'!AI21)*1000000/'Data 2022'!AG21)</f>
        <v>149141.51925078043</v>
      </c>
      <c r="AJ21" s="133">
        <f>+IF('Data 2022'!AG21=0,"",'Data 2022'!AG21*1000/'Data 2022'!C21)</f>
        <v>3.5795877824683386</v>
      </c>
      <c r="AK21" s="132">
        <f>+IF('Data 2022'!AG21=0,"",('Data 2022'!AH21-'Data 2022'!AI21)*1000000/'Data 2022'!C21)</f>
        <v>533.86516016886014</v>
      </c>
      <c r="AL21" s="132">
        <f>+IF('Data 2022'!AJ21=0,"",('Data 2022'!AK21)*1000000/'Data 2022'!AJ21)</f>
        <v>152251.61835068956</v>
      </c>
      <c r="AM21" s="132">
        <f>+IF('Data 2022'!AJ21=0,"",('Data 2022'!AK21-'Data 2022'!AL21)*1000000/'Data 2022'!AJ21)</f>
        <v>151920.91190543203</v>
      </c>
      <c r="AN21" s="133">
        <f>+IF('Data 2022'!AJ21=0,"",'Data 2022'!AJ21*1000/'Data 2022'!C21)</f>
        <v>4.4114725602185247</v>
      </c>
      <c r="AO21" s="132">
        <f>+IF('Data 2022'!AJ21=0,"",('Data 2022'!AK21-'Data 2022'!AL21)*1000000/'Data 2022'!C21)</f>
        <v>670.19493419418927</v>
      </c>
      <c r="AP21" s="132">
        <f>+IF('Data 2022'!AM21=0,"",('Data 2022'!AN21)*1000000/'Data 2022'!AM21)</f>
        <v>65680.880330123793</v>
      </c>
      <c r="AQ21" s="133">
        <f>+IF('Data 2022'!AM21=0,"",'Data 2022'!AM21*1000/'Data 2022'!C21)</f>
        <v>0.90265706481251551</v>
      </c>
      <c r="AR21" s="132">
        <f>+IF('Data 2022'!AM21=0,"",('Data 2022'!AN21)*1000000/'Data 2022'!C21)</f>
        <v>59.28731065309163</v>
      </c>
      <c r="AS21" s="132">
        <f>+IF('Data 2022'!AO21=0,"",('Data 2022'!AP21)*1000000/'Data 2022'!AO21)</f>
        <v>62703.713598717608</v>
      </c>
      <c r="AT21" s="133">
        <f>+IF('Data 2022'!AO21=0,"",'Data 2022'!AO21*1000/'Data 2022'!C21)</f>
        <v>1.1618450459399057</v>
      </c>
      <c r="AU21" s="132">
        <f>+IF('Data 2022'!AO21=0,"",('Data 2022'!AP21)*1000000/'Data 2022'!C21)</f>
        <v>72.851999006704744</v>
      </c>
      <c r="AV21" s="132">
        <f>+IF('Data 2022'!U21=0,"",('Data 2022'!V21)*1000000/'Data 2022'!U21)</f>
        <v>643717.15241280454</v>
      </c>
      <c r="AW21" s="132">
        <f>+IF('Data 2022'!U21=0,"",('Data 2022'!V21-'Data 2022'!W21)*1000000/'Data 2022'!U21)</f>
        <v>321882.46536072629</v>
      </c>
      <c r="AX21" s="133">
        <f>+IF('Data 2022'!U21=0,"",'Data 2022'!U21*1000/'Data 2022'!C21)</f>
        <v>0.64967717904147004</v>
      </c>
      <c r="AY21" s="132">
        <f>+IF('Data 2022'!U21=0,"",('Data 2022'!V21-'Data 2022'!W21)*1000000/'Data 2022'!C21)</f>
        <v>209.11969207847037</v>
      </c>
      <c r="AZ21" s="132">
        <f>+IF(AS21="","",+IF('Data 2022'!BC21=0,0,('Data 2022'!BD21)*1000000/'Data 2022'!BC21))</f>
        <v>244716.91210097866</v>
      </c>
      <c r="BA21" s="132">
        <f>+IF(AS21="","",+IF('Data 2022'!BC21=0,0,('Data 2022'!BD21-'Data 2022'!BE21)*1000000/'Data 2022'!BC21))</f>
        <v>220535.9919509741</v>
      </c>
      <c r="BB21" s="133">
        <f>+IF(AT21="","",IF('Data 2022'!BC21=0,"",'Data 2022'!BC21*1000/'Data 2022'!C21))</f>
        <v>33.936553265458159</v>
      </c>
      <c r="BC21" s="132">
        <f>+IF(AU21="","",IF('Data 2022'!BC21=0,"",('Data 2022'!BD21-'Data 2022'!BE21)*1000000/'Data 2022'!C21))</f>
        <v>7484.2314377948833</v>
      </c>
      <c r="BD21" s="132">
        <f>+IF('Data 2022'!BC21-'Data 2022'!BF21=0,"",('Data 2022'!BD21-'Data 2022'!BG21)*1000000/('Data 2022'!BC21-'Data 2022'!BF21))</f>
        <v>256422.44275849976</v>
      </c>
      <c r="BE21" s="132">
        <f>+IF('Data 2022'!BC21-'Data 2022'!BF21=0,"",('Data 2022'!BD21-'Data 2022'!BG21-'Data 2022'!BE21)*1000000/('Data 2022'!BC21-'Data 2022'!BF21))</f>
        <v>230675.21109477108</v>
      </c>
      <c r="BF21" s="133">
        <f>+IF('Data 2022'!BC21-'Data 2022'!BF21=0,"",('Data 2022'!BC21-'Data 2022'!BF21)*1000/'Data 2022'!C21)</f>
        <v>31.872051154705737</v>
      </c>
      <c r="BG21" s="132">
        <f>+IF('Data 2022'!BC21-'Data 2022'!BF21=0,"",('Data 2022'!BD21-'Data 2022'!BE21-'Data 2022'!BG21)*1000000/'Data 2022'!C21)</f>
        <v>7352.0921281350875</v>
      </c>
      <c r="BH21" s="132">
        <f>+IF('Data 2022'!BF21=0,"",('Data 2022'!BG21)*1000000/'Data 2022'!BF21)</f>
        <v>64005.412719891756</v>
      </c>
      <c r="BI21" s="133">
        <f>+IF('Data 2022'!BF21=0,"",'Data 2022'!BF21*1000/'Data 2022'!C21)</f>
        <v>2.0645021107524206</v>
      </c>
      <c r="BJ21" s="132">
        <f>+IF('Data 2022'!BF21=0,"",('Data 2022'!BG21)*1000000/'Data 2022'!C21)</f>
        <v>132.13930965979637</v>
      </c>
      <c r="BK21" s="132">
        <f>+IF('Data 2022'!L21+'Data 2022'!O21+'Data 2022'!X21+'Data 2022'!AA21=0,"",('Data 2022'!M21+'Data 2022'!P21+'Data 2022'!Y21+'Data 2022'!AB21)*1000000/('Data 2022'!L21+'Data 2022'!O21+'Data 2022'!X21+'Data 2022'!AA21))</f>
        <v>319039.2741009015</v>
      </c>
      <c r="BL21" s="132">
        <f>+IF('Data 2022'!L21+'Data 2022'!O21+'Data 2022'!X21+'Data 2022'!AA21=0,"",('Data 2022'!M21-'Data 2022'!N21+'Data 2022'!P21-'Data 2022'!Q21+'Data 2022'!Y21-'Data 2022'!Z21+'Data 2022'!AB21-'Data 2022'!AC21)*1000000/('Data 2022'!L21+'Data 2022'!O21+'Data 2022'!X21+'Data 2022'!AA21))</f>
        <v>289197.18830928596</v>
      </c>
      <c r="BM21" s="133">
        <f>+('Data 2022'!L21+'Data 2022'!O21+'Data 2022'!X21+'Data 2022'!AA21)*1000/'Data 2022'!C21</f>
        <v>15.941457660789672</v>
      </c>
      <c r="BN21" s="132">
        <f>+('Data 2022'!M21-'Data 2022'!N21+'Data 2022'!P21-'Data 2022'!Q21+'Data 2022'!Y21-'Data 2022'!Z21+'Data 2022'!AB21-'Data 2022'!AC21)*1000000/('Data 2022'!C21)</f>
        <v>4610.2247330518994</v>
      </c>
      <c r="BO21" s="135">
        <f>+IF('Data 2022'!AQ21=0,"",'Data 2022'!AU21*1000/'Data 2022'!$C21)</f>
        <v>1.4589024087409983</v>
      </c>
      <c r="BP21" s="135" t="str">
        <f>+IF('Data 2022'!AR21=0,"",'Data 2022'!AV21*1000/'Data 2022'!$C21)</f>
        <v/>
      </c>
      <c r="BQ21" s="135" t="str">
        <f>+IF('Data 2022'!BI21=0,"",'Data 2022'!BI21*1000/'Data 2022'!$C21)</f>
        <v/>
      </c>
      <c r="BS21" s="135">
        <f>+IF('Data 2022'!AS21=0,"",'Data 2022'!AS21*1000/'Data 2022'!$C21)</f>
        <v>0.3104047678172337</v>
      </c>
      <c r="BT21" s="135">
        <f>+IF('Data 2022'!AT21=0,"",'Data 2022'!AT21*1000/'Data 2022'!$C21)</f>
        <v>9.3121430345170106E-2</v>
      </c>
      <c r="BU21" s="135">
        <f>+IF('Data 2022'!BJ21=0,"",'Data 2022'!BJ21*1000/'Data 2022'!$C21)</f>
        <v>6.2080953563446735E-2</v>
      </c>
      <c r="BW21" s="135">
        <f>+IF('Data 2022'!AU21=0,"",'Data 2022'!AU21*1000/'Data 2022'!$C21)</f>
        <v>1.4589024087409983</v>
      </c>
      <c r="BX21" s="135">
        <f>+IF('Data 2022'!AV21=0,"",'Data 2022'!AV21*1000/'Data 2022'!$C21)</f>
        <v>0.24832381425378694</v>
      </c>
      <c r="BY21" s="135">
        <f>+IF('Data 2022'!BK21=0,"",'Data 2022'!BK21*1000/'Data 2022'!$C21)</f>
        <v>0.21728333747206358</v>
      </c>
      <c r="CA21" s="135">
        <f>+IF('Data 2022'!AW21=0,"",'Data 2022'!AW21*1000/'Data 2022'!$C21)</f>
        <v>0.93121430345170098</v>
      </c>
      <c r="CB21" s="135">
        <f>+IF('Data 2022'!AX21=0,"",'Data 2022'!AX21*1000/'Data 2022'!$C21)</f>
        <v>0.15520238390861685</v>
      </c>
      <c r="CC21" s="135">
        <f>+IF('Data 2022'!BL21=0,"",'Data 2022'!BL21*1000/'Data 2022'!$C21)</f>
        <v>6.2080953563446735E-2</v>
      </c>
      <c r="CE21" s="135">
        <f>+IF('Data 2022'!AY21=0,"",'Data 2022'!AY21*1000/'Data 2022'!$C21)</f>
        <v>0.93121430345170098</v>
      </c>
      <c r="CF21" s="135">
        <f>+IF('Data 2022'!AZ21=0,"",'Data 2022'!AZ21*1000/'Data 2022'!$C21)</f>
        <v>0.2793642910355103</v>
      </c>
      <c r="CG21" s="135">
        <f>+IF('Data 2022'!BM21=0,"",'Data 2022'!BM21*1000/'Data 2022'!$C21)</f>
        <v>0.2793642910355103</v>
      </c>
      <c r="CI21" s="135">
        <f>+IF('Data 2022'!BA21=0,"",'Data 2022'!BA21*1000/'Data 2022'!$C21)</f>
        <v>3.6627762602433571</v>
      </c>
      <c r="CJ21" s="135">
        <f>+IF('Data 2022'!BB21=0,"",'Data 2022'!BB21*1000/'Data 2022'!$C21)</f>
        <v>0.77601191954308413</v>
      </c>
      <c r="CK21" s="135">
        <f>+IF('Data 2022'!BC21=0,"",'Data 2022'!BC21*1000/'Data 2022'!$C21)</f>
        <v>33.936553265458159</v>
      </c>
      <c r="CM21" s="134">
        <f>+IF('Data 2022'!BD21-'Data 2022'!BG21-'Data 2022'!E21+'Data 2022'!BE21=0,"",('Data 2022'!BD21-'Data 2022'!BG21-'Data 2022'!E21)*1000000/('Data 2022'!BC21-'Data 2022'!BF21-'Data 2022'!D21))</f>
        <v>253739.86025637019</v>
      </c>
      <c r="CN21" s="134">
        <f>+IF('Data 2022'!BD21-'Data 2022'!BG21-'Data 2022'!E21=0,"",('Data 2022'!BD21-'Data 2022'!BE21-'Data 2022'!BG21-'Data 2022'!E21)*1000000/('Data 2022'!BC21-'Data 2022'!BF21-'Data 2022'!D21))</f>
        <v>226210.78171045368</v>
      </c>
      <c r="CO21" s="137">
        <f>+IF('Data 2022'!BC21-'Data 2022'!BF21-'Data 2022'!D21=0,"",('Data 2022'!BC21-'Data 2022'!BF21-'Data 2022'!D21)*1000/'Data 2022'!C21)</f>
        <v>29.809101067792398</v>
      </c>
      <c r="CP21" s="134">
        <f>+IF('Data 2022'!BD21-'Data 2022'!BG21-'Data 2022'!E21=0,"",('Data 2022'!BD21-'Data 2022'!BE21-'Data 2022'!BG21-'Data 2022'!E21)*1000000/'Data 2022'!C21)</f>
        <v>6743.1400546312379</v>
      </c>
    </row>
    <row r="22" spans="2:100" s="16" customFormat="1" x14ac:dyDescent="0.25">
      <c r="B22" s="92" t="s">
        <v>18</v>
      </c>
      <c r="C22" s="132">
        <f>+IF('Data 2022'!D22=0,"",('Data 2022'!E22)*1000000/'Data 2022'!D22)</f>
        <v>285475.79298831389</v>
      </c>
      <c r="D22" s="133">
        <f>+IF('Data 2022'!D22=0,"",'Data 2022'!D22*1000/'Data 2022'!C22)</f>
        <v>1.8667996384828747</v>
      </c>
      <c r="E22" s="132">
        <f>+IF('Data 2022'!D22=0,"",('Data 2022'!E22)*1000000/'Data 2022'!C22)</f>
        <v>532.92610714619627</v>
      </c>
      <c r="F22" s="134">
        <f>+IF('Data 2022'!F22=0,"",('Data 2022'!G22)*1000000/'Data 2022'!F22)</f>
        <v>700000</v>
      </c>
      <c r="G22" s="134">
        <f>+IF('Data 2022'!F22=0,"",('Data 2022'!G22-'Data 2022'!H22)*1000000/'Data 2022'!F22)</f>
        <v>697500</v>
      </c>
      <c r="H22" s="133">
        <f>+IF('Data 2022'!F22=0,"",'Data 2022'!F22*1000/'Data 2022'!C22)</f>
        <v>0.12466107769501668</v>
      </c>
      <c r="I22" s="132">
        <f>+IF('Data 2022'!F22=0,"",('Data 2022'!G22-'Data 2022'!H22)*1000000/'Data 2022'!C22)</f>
        <v>86.951101692274136</v>
      </c>
      <c r="J22" s="132">
        <f>+IF('Data 2022'!I22=0,"",('Data 2022'!J22)*1000000/'Data 2022'!I22)</f>
        <v>1731034.4827586208</v>
      </c>
      <c r="K22" s="132">
        <f>+IF('Data 2022'!I22=0,"",('Data 2022'!J22-'Data 2022'!K22)*1000000/'Data 2022'!I22)</f>
        <v>1462068.9655172417</v>
      </c>
      <c r="L22" s="133">
        <f>+IF('Data 2022'!I22=0,"",'Data 2022'!I22*1000/'Data 2022'!C22)</f>
        <v>0.45189640664443542</v>
      </c>
      <c r="M22" s="132">
        <f>+IF('Data 2022'!I22=0,"",('Data 2022'!J22-'Data 2022'!K22)*1000000/'Data 2022'!C22)</f>
        <v>660.70371178358846</v>
      </c>
      <c r="N22" s="132">
        <f>+IF('Data 2022'!L22=0,"",('Data 2022'!M22)*1000000/'Data 2022'!L22)</f>
        <v>385104.4504995459</v>
      </c>
      <c r="O22" s="132">
        <f>+IF('Data 2022'!L22=0,"",('Data 2022'!M22-'Data 2022'!N22)*1000000/'Data 2022'!L22)</f>
        <v>319709.35513169842</v>
      </c>
      <c r="P22" s="133">
        <f>+IF('Data 2022'!L22=0,"",'Data 2022'!L22*1000/'Data 2022'!C22)</f>
        <v>3.4312961635553338</v>
      </c>
      <c r="Q22" s="132">
        <f>+IF('Data 2022'!L22=0,"",('Data 2022'!M22-'Data 2022'!N22)*1000000/'Data 2022'!C22)</f>
        <v>1097.0174837161464</v>
      </c>
      <c r="R22" s="132">
        <f>+IF('Data 2022'!O22=0,"",('Data 2022'!P22)*1000000/'Data 2022'!O22)</f>
        <v>50438.596491228069</v>
      </c>
      <c r="S22" s="132">
        <f>+IF('Data 2022'!O22=0,"",('Data 2022'!P22-'Data 2022'!Q22)*1000000/'Data 2022'!O22)</f>
        <v>50438.596491228069</v>
      </c>
      <c r="T22" s="133">
        <f>+IF('Data 2022'!O22=0,"",'Data 2022'!O22*1000/'Data 2022'!C22)</f>
        <v>7.1056814286159504</v>
      </c>
      <c r="U22" s="132">
        <f>+IF('Data 2022'!O22=0,"",('Data 2022'!P22-'Data 2022'!Q22)*1000000/'Data 2022'!C22)</f>
        <v>358.40059837317295</v>
      </c>
      <c r="V22" s="132">
        <f>+IF('Data 2022'!X22=0,"",('Data 2022'!Y22)*1000000/'Data 2022'!X22)</f>
        <v>905422.44640605303</v>
      </c>
      <c r="W22" s="132">
        <f>+IF('Data 2022'!X22=0,"",('Data 2022'!Y22-'Data 2022'!Z22)*1000000/'Data 2022'!X22)</f>
        <v>785624.21185372013</v>
      </c>
      <c r="X22" s="133">
        <f>+IF('Data 2022'!X22=0,"",'Data 2022'!X22*1000/'Data 2022'!C22)</f>
        <v>2.4714058653037054</v>
      </c>
      <c r="Y22" s="132">
        <f>+IF('Data 2022'!X22=0,"",('Data 2022'!Y22-'Data 2022'!Z22)*1000000/'Data 2022'!C22)</f>
        <v>1941.5962850998847</v>
      </c>
      <c r="Z22" s="132">
        <f>+IF('Data 2022'!AA22=0,"",('Data 2022'!AB22)*1000000/'Data 2022'!AA22)</f>
        <v>766766.76676676667</v>
      </c>
      <c r="AA22" s="132">
        <f>+IF('Data 2022'!AA22=0,"",('Data 2022'!AB22-'Data 2022'!AC22)*1000000/'Data 2022'!AA22)</f>
        <v>690690.69069069065</v>
      </c>
      <c r="AB22" s="133">
        <f>+IF('Data 2022'!AA22=0,"",'Data 2022'!AA22*1000/'Data 2022'!C22)</f>
        <v>3.1134104154330413</v>
      </c>
      <c r="AC22" s="132">
        <f>+IF('Data 2022'!AA22=0,"",('Data 2022'!AB22-'Data 2022'!AC22)*1000000/'Data 2022'!C22)</f>
        <v>2150.4035902390378</v>
      </c>
      <c r="AD22" s="132">
        <f>+IF('Data 2022'!AD22=0,"",('Data 2022'!AE22)*1000000/'Data 2022'!AD22)</f>
        <v>31707.317073170732</v>
      </c>
      <c r="AE22" s="132">
        <f>+IF('Data 2022'!AD22=0,"",('Data 2022'!AE22-'Data 2022'!AF22)*1000000/'Data 2022'!AD22)</f>
        <v>31707.317073170732</v>
      </c>
      <c r="AF22" s="133">
        <f>+IF('Data 2022'!AD22=0,"",'Data 2022'!AD22*1000/'Data 2022'!C22)</f>
        <v>2.5555520927478419</v>
      </c>
      <c r="AG22" s="132">
        <f>+IF('Data 2022'!AD22=0,"",('Data 2022'!AE22-'Data 2022'!AF22)*1000000/'Data 2022'!C22)</f>
        <v>81.029700501760843</v>
      </c>
      <c r="AH22" s="132">
        <f>+IF('Data 2022'!AG22=0,"",('Data 2022'!AH22)*1000000/'Data 2022'!AG22)</f>
        <v>137288.13559322033</v>
      </c>
      <c r="AI22" s="132">
        <f>+IF('Data 2022'!AG22=0,"",('Data 2022'!AH22-'Data 2022'!AI22)*1000000/'Data 2022'!AG22)</f>
        <v>137288.13559322033</v>
      </c>
      <c r="AJ22" s="133">
        <f>+IF('Data 2022'!AG22=0,"",'Data 2022'!AG22*1000/'Data 2022'!C22)</f>
        <v>1.838750896001496</v>
      </c>
      <c r="AK22" s="132">
        <f>+IF('Data 2022'!AG22=0,"",('Data 2022'!AH22-'Data 2022'!AI22)*1000000/'Data 2022'!C22)</f>
        <v>252.43868233240877</v>
      </c>
      <c r="AL22" s="132">
        <f>+IF('Data 2022'!AJ22=0,"",('Data 2022'!AK22)*1000000/'Data 2022'!AJ22)</f>
        <v>165803.10880829016</v>
      </c>
      <c r="AM22" s="132">
        <f>+IF('Data 2022'!AJ22=0,"",('Data 2022'!AK22-'Data 2022'!AL22)*1000000/'Data 2022'!AJ22)</f>
        <v>158549.22279792745</v>
      </c>
      <c r="AN22" s="133">
        <f>+IF('Data 2022'!AJ22=0,"",'Data 2022'!AJ22*1000/'Data 2022'!C22)</f>
        <v>6.0148969987845549</v>
      </c>
      <c r="AO22" s="132">
        <f>+IF('Data 2022'!AJ22=0,"",('Data 2022'!AK22-'Data 2022'!AL22)*1000000/'Data 2022'!C22)</f>
        <v>953.65724436687753</v>
      </c>
      <c r="AP22" s="132">
        <f>+IF('Data 2022'!AM22=0,"",('Data 2022'!AN22)*1000000/'Data 2022'!AM22)</f>
        <v>55555.555555555555</v>
      </c>
      <c r="AQ22" s="133">
        <f>+IF('Data 2022'!AM22=0,"",'Data 2022'!AM22*1000/'Data 2022'!C22)</f>
        <v>0.112194969925515</v>
      </c>
      <c r="AR22" s="132">
        <f>+IF('Data 2022'!AM22=0,"",('Data 2022'!AN22)*1000000/'Data 2022'!C22)</f>
        <v>6.2330538847508334</v>
      </c>
      <c r="AS22" s="132">
        <f>+IF('Data 2022'!AO22=0,"",('Data 2022'!AP22)*1000000/'Data 2022'!AO22)</f>
        <v>84569.732937685447</v>
      </c>
      <c r="AT22" s="133">
        <f>+IF('Data 2022'!AO22=0,"",'Data 2022'!AO22*1000/'Data 2022'!C22)</f>
        <v>2.100539159161031</v>
      </c>
      <c r="AU22" s="132">
        <f>+IF('Data 2022'!AO22=0,"",('Data 2022'!AP22)*1000000/'Data 2022'!C22)</f>
        <v>177.64203571539875</v>
      </c>
      <c r="AV22" s="132">
        <f>+IF('Data 2022'!U22=0,"",('Data 2022'!V22)*1000000/'Data 2022'!U22)</f>
        <v>556122.44897959183</v>
      </c>
      <c r="AW22" s="132">
        <f>+IF('Data 2022'!U22=0,"",('Data 2022'!V22-'Data 2022'!W22)*1000000/'Data 2022'!U22)</f>
        <v>278061.22448979592</v>
      </c>
      <c r="AX22" s="133">
        <f>+IF('Data 2022'!U22=0,"",'Data 2022'!U22*1000/'Data 2022'!C22)</f>
        <v>1.2216785614111634</v>
      </c>
      <c r="AY22" s="132">
        <f>+IF('Data 2022'!U22=0,"",('Data 2022'!V22-'Data 2022'!W22)*1000000/'Data 2022'!C22)</f>
        <v>339.70143671892043</v>
      </c>
      <c r="AZ22" s="132">
        <f>+IF(AS22="","",+IF('Data 2022'!BC22=0,0,('Data 2022'!BD22)*1000000/'Data 2022'!BC22))</f>
        <v>305510.14520626987</v>
      </c>
      <c r="BA22" s="132">
        <f>+IF(AS22="","",+IF('Data 2022'!BC22=0,0,('Data 2022'!BD22-'Data 2022'!BE22)*1000000/'Data 2022'!BC22))</f>
        <v>266554.47639196081</v>
      </c>
      <c r="BB22" s="133">
        <f>+IF(AT22="","",IF('Data 2022'!BC22=0,"",'Data 2022'!BC22*1000/'Data 2022'!C22))</f>
        <v>32.40876367376196</v>
      </c>
      <c r="BC22" s="132">
        <f>+IF(AU22="","",IF('Data 2022'!BC22=0,"",('Data 2022'!BD22-'Data 2022'!BE22)*1000000/'Data 2022'!C22))</f>
        <v>8638.7010315704192</v>
      </c>
      <c r="BD22" s="132">
        <f>+IF('Data 2022'!BC22-'Data 2022'!BF22=0,"",('Data 2022'!BD22-'Data 2022'!BG22)*1000000/('Data 2022'!BC22-'Data 2022'!BF22))</f>
        <v>321808.23614408093</v>
      </c>
      <c r="BE22" s="132">
        <f>+IF('Data 2022'!BC22-'Data 2022'!BF22=0,"",('Data 2022'!BD22-'Data 2022'!BG22-'Data 2022'!BE22)*1000000/('Data 2022'!BC22-'Data 2022'!BF22))</f>
        <v>279997.93580348854</v>
      </c>
      <c r="BF22" s="133">
        <f>+IF('Data 2022'!BC22-'Data 2022'!BF22=0,"",('Data 2022'!BC22-'Data 2022'!BF22)*1000/'Data 2022'!C22)</f>
        <v>30.196029544675419</v>
      </c>
      <c r="BG22" s="132">
        <f>+IF('Data 2022'!BC22-'Data 2022'!BF22=0,"",('Data 2022'!BD22-'Data 2022'!BE22-'Data 2022'!BG22)*1000000/'Data 2022'!C22)</f>
        <v>8454.8259419702699</v>
      </c>
      <c r="BH22" s="132">
        <f>+IF('Data 2022'!BF22=0,"",('Data 2022'!BG22)*1000000/'Data 2022'!BF22)</f>
        <v>83098.591549295772</v>
      </c>
      <c r="BI22" s="133">
        <f>+IF('Data 2022'!BF22=0,"",'Data 2022'!BF22*1000/'Data 2022'!C22)</f>
        <v>2.2127341290865461</v>
      </c>
      <c r="BJ22" s="132">
        <f>+IF('Data 2022'!BF22=0,"",('Data 2022'!BG22)*1000000/'Data 2022'!C22)</f>
        <v>183.87508960014961</v>
      </c>
      <c r="BK22" s="132">
        <f>+IF('Data 2022'!L22+'Data 2022'!O22+'Data 2022'!X22+'Data 2022'!AA22=0,"",('Data 2022'!M22+'Data 2022'!P22+'Data 2022'!Y22+'Data 2022'!AB22)*1000000/('Data 2022'!L22+'Data 2022'!O22+'Data 2022'!X22+'Data 2022'!AA22))</f>
        <v>391069.01217861963</v>
      </c>
      <c r="BL22" s="132">
        <f>+IF('Data 2022'!L22+'Data 2022'!O22+'Data 2022'!X22+'Data 2022'!AA22=0,"",('Data 2022'!M22-'Data 2022'!N22+'Data 2022'!P22-'Data 2022'!Q22+'Data 2022'!Y22-'Data 2022'!Z22+'Data 2022'!AB22-'Data 2022'!AC22)*1000000/('Data 2022'!L22+'Data 2022'!O22+'Data 2022'!X22+'Data 2022'!AA22))</f>
        <v>344094.33597525611</v>
      </c>
      <c r="BM22" s="133">
        <f>+('Data 2022'!L22+'Data 2022'!O22+'Data 2022'!X22+'Data 2022'!AA22)*1000/'Data 2022'!C22</f>
        <v>16.121793872908032</v>
      </c>
      <c r="BN22" s="132">
        <f>+('Data 2022'!M22-'Data 2022'!N22+'Data 2022'!P22-'Data 2022'!Q22+'Data 2022'!Y22-'Data 2022'!Z22+'Data 2022'!AB22-'Data 2022'!AC22)*1000000/('Data 2022'!C22)</f>
        <v>5547.4179574282416</v>
      </c>
      <c r="BO22" s="135">
        <f>+IF('Data 2022'!AQ22=0,"",'Data 2022'!AU22*1000/'Data 2022'!$C22)</f>
        <v>1.0646056035154423</v>
      </c>
      <c r="BP22" s="135" t="str">
        <f>+IF('Data 2022'!AR22=0,"",'Data 2022'!AV22*1000/'Data 2022'!$C22)</f>
        <v/>
      </c>
      <c r="BQ22" s="135" t="str">
        <f>+IF('Data 2022'!BI22=0,"",'Data 2022'!BI22*1000/'Data 2022'!$C22)</f>
        <v/>
      </c>
      <c r="BR22"/>
      <c r="BS22" s="135">
        <f>+IF('Data 2022'!AS22=0,"",'Data 2022'!AS22*1000/'Data 2022'!$C22)</f>
        <v>0.32193723314738054</v>
      </c>
      <c r="BT22" s="135">
        <f>+IF('Data 2022'!AT22=0,"",'Data 2022'!AT22*1000/'Data 2022'!$C22)</f>
        <v>0.24153083803409481</v>
      </c>
      <c r="BU22" s="135">
        <f>+IF('Data 2022'!BJ22=0,"",'Data 2022'!BJ22*1000/'Data 2022'!$C22)</f>
        <v>0.13494561660485554</v>
      </c>
      <c r="BV22"/>
      <c r="BW22" s="135">
        <f>+IF('Data 2022'!AU22=0,"",'Data 2022'!AU22*1000/'Data 2022'!$C22)</f>
        <v>1.0646056035154423</v>
      </c>
      <c r="BX22" s="135">
        <f>+IF('Data 2022'!AV22=0,"",'Data 2022'!AV22*1000/'Data 2022'!$C22)</f>
        <v>0.36401034686944866</v>
      </c>
      <c r="BY22" s="135">
        <f>+IF('Data 2022'!BK22=0,"",'Data 2022'!BK22*1000/'Data 2022'!$C22)</f>
        <v>0.17172063452488548</v>
      </c>
      <c r="BZ22"/>
      <c r="CA22" s="135">
        <f>+IF('Data 2022'!AW22=0,"",'Data 2022'!AW22*1000/'Data 2022'!$C22)</f>
        <v>0.88322373546919308</v>
      </c>
      <c r="CB22" s="135">
        <f>+IF('Data 2022'!AX22=0,"",'Data 2022'!AX22*1000/'Data 2022'!$C22)</f>
        <v>0.25462025119207154</v>
      </c>
      <c r="CC22" s="135">
        <f>+IF('Data 2022'!BL22=0,"",'Data 2022'!BL22*1000/'Data 2022'!$C22)</f>
        <v>0.15831956867267116</v>
      </c>
      <c r="CD22"/>
      <c r="CE22" s="135">
        <f>+IF('Data 2022'!AY22=0,"",'Data 2022'!AY22*1000/'Data 2022'!$C22)</f>
        <v>1.2288465733786269</v>
      </c>
      <c r="CF22" s="135">
        <f>+IF('Data 2022'!AZ22=0,"",'Data 2022'!AZ22*1000/'Data 2022'!$C22)</f>
        <v>0.39112413126811479</v>
      </c>
      <c r="CG22" s="135">
        <f>+IF('Data 2022'!BM22=0,"",'Data 2022'!BM22*1000/'Data 2022'!$C22)</f>
        <v>0.23093464643001838</v>
      </c>
      <c r="CH22"/>
      <c r="CI22" s="135">
        <f>+IF('Data 2022'!BA22=0,"",'Data 2022'!BA22*1000/'Data 2022'!$C22)</f>
        <v>3.5194938760245584</v>
      </c>
      <c r="CJ22" s="135">
        <f>+IF('Data 2022'!BB22=0,"",'Data 2022'!BB22*1000/'Data 2022'!$C22)</f>
        <v>1.25128556736373</v>
      </c>
      <c r="CK22" s="135">
        <f>+IF('Data 2022'!BC22=0,"",'Data 2022'!BC22*1000/'Data 2022'!$C22)</f>
        <v>32.40876367376196</v>
      </c>
      <c r="CL22"/>
      <c r="CM22" s="134">
        <f>+IF('Data 2022'!BD22-'Data 2022'!BG22-'Data 2022'!E22+'Data 2022'!BE22=0,"",('Data 2022'!BD22-'Data 2022'!BG22-'Data 2022'!E22)*1000000/('Data 2022'!BC22-'Data 2022'!BF22-'Data 2022'!D22))</f>
        <v>324202.42024202424</v>
      </c>
      <c r="CN22" s="134">
        <f>+IF('Data 2022'!BD22-'Data 2022'!BG22-'Data 2022'!E22=0,"",('Data 2022'!BD22-'Data 2022'!BE22-'Data 2022'!BG22-'Data 2022'!E22)*1000000/('Data 2022'!BC22-'Data 2022'!BF22-'Data 2022'!D22))</f>
        <v>279636.96369636973</v>
      </c>
      <c r="CO22" s="137">
        <f>+IF('Data 2022'!BC22-'Data 2022'!BF22-'Data 2022'!D22=0,"",('Data 2022'!BC22-'Data 2022'!BF22-'Data 2022'!D22)*1000/'Data 2022'!C22)</f>
        <v>28.329229906192541</v>
      </c>
      <c r="CP22" s="134">
        <f>+IF('Data 2022'!BD22-'Data 2022'!BG22-'Data 2022'!E22=0,"",('Data 2022'!BD22-'Data 2022'!BE22-'Data 2022'!BG22-'Data 2022'!E22)*1000000/'Data 2022'!C22)</f>
        <v>7921.8998348240748</v>
      </c>
    </row>
    <row r="23" spans="2:100" x14ac:dyDescent="0.25">
      <c r="B23" s="92" t="s">
        <v>62</v>
      </c>
      <c r="C23" s="132">
        <f>+IF('Data 2022'!D23=0,"",('Data 2022'!E23)*1000000/'Data 2022'!D23)</f>
        <v>246730.52005943534</v>
      </c>
      <c r="D23" s="133">
        <f>+IF('Data 2022'!D23=0,"",'Data 2022'!D23*1000/'Data 2022'!C23)</f>
        <v>1.9987526357993526</v>
      </c>
      <c r="E23" s="132">
        <f>+IF('Data 2022'!D23=0,"",('Data 2022'!E23)*1000000/'Data 2022'!C23)</f>
        <v>493.1532773009414</v>
      </c>
      <c r="F23" s="134">
        <f>+IF('Data 2022'!F23=0,"",('Data 2022'!G23)*1000000/'Data 2022'!F23)</f>
        <v>448649.13199999998</v>
      </c>
      <c r="G23" s="134">
        <f>+IF('Data 2022'!F23=0,"",('Data 2022'!G23-'Data 2022'!H23)*1000000/'Data 2022'!F23)</f>
        <v>436798.08720000001</v>
      </c>
      <c r="H23" s="133">
        <f>+IF('Data 2022'!F23=0,"",'Data 2022'!F23*1000/'Data 2022'!C23)</f>
        <v>0.37123934543078613</v>
      </c>
      <c r="I23" s="132">
        <f>+IF('Data 2022'!F23=0,"",('Data 2022'!G23-'Data 2022'!H23)*1000000/'Data 2022'!C23)</f>
        <v>162.15663597754744</v>
      </c>
      <c r="J23" s="132">
        <f>+IF('Data 2022'!I23=0,"",('Data 2022'!J23)*1000000/'Data 2022'!I23)</f>
        <v>1420333.3333333333</v>
      </c>
      <c r="K23" s="132">
        <f>+IF('Data 2022'!I23=0,"",('Data 2022'!J23-'Data 2022'!K23)*1000000/'Data 2022'!I23)</f>
        <v>1284555.5555555555</v>
      </c>
      <c r="L23" s="133">
        <f>+IF('Data 2022'!I23=0,"",'Data 2022'!I23*1000/'Data 2022'!C23)</f>
        <v>0.26729232871016601</v>
      </c>
      <c r="M23" s="132">
        <f>+IF('Data 2022'!I23=0,"",('Data 2022'!J23-'Data 2022'!K23)*1000000/'Data 2022'!C23)</f>
        <v>343.35184580202548</v>
      </c>
      <c r="N23" s="132">
        <f>+IF('Data 2022'!L23=0,"",('Data 2022'!M23)*1000000/'Data 2022'!L23)</f>
        <v>684989.55286251567</v>
      </c>
      <c r="O23" s="132">
        <f>+IF('Data 2022'!L23=0,"",('Data 2022'!M23-'Data 2022'!N23)*1000000/'Data 2022'!L23)</f>
        <v>624755.53698286682</v>
      </c>
      <c r="P23" s="133">
        <f>+IF('Data 2022'!L23=0,"",'Data 2022'!L23*1000/'Data 2022'!C23)</f>
        <v>3.5535030144634847</v>
      </c>
      <c r="Q23" s="132">
        <f>+IF('Data 2022'!L23=0,"",('Data 2022'!M23-'Data 2022'!N23)*1000000/'Data 2022'!C23)</f>
        <v>2220.0706839713703</v>
      </c>
      <c r="R23" s="132">
        <f>+IF('Data 2022'!O23=0,"",('Data 2022'!P23)*1000000/'Data 2022'!O23)</f>
        <v>93516.078017923035</v>
      </c>
      <c r="S23" s="132">
        <f>+IF('Data 2022'!O23=0,"",('Data 2022'!P23-'Data 2022'!Q23)*1000000/'Data 2022'!O23)</f>
        <v>93058.291485170499</v>
      </c>
      <c r="T23" s="133">
        <f>+IF('Data 2022'!O23=0,"",'Data 2022'!O23*1000/'Data 2022'!C23)</f>
        <v>10.70446378188946</v>
      </c>
      <c r="U23" s="132">
        <f>+IF('Data 2022'!O23=0,"",('Data 2022'!P23-'Data 2022'!Q23)*1000000/'Data 2022'!C23)</f>
        <v>996.13911080751996</v>
      </c>
      <c r="V23" s="132">
        <f>+IF('Data 2022'!X23=0,"",('Data 2022'!Y23)*1000000/'Data 2022'!X23)</f>
        <v>1234097.706879362</v>
      </c>
      <c r="W23" s="132">
        <f>+IF('Data 2022'!X23=0,"",('Data 2022'!Y23-'Data 2022'!Z23)*1000000/'Data 2022'!X23)</f>
        <v>1030284.1475573281</v>
      </c>
      <c r="X23" s="133">
        <f>+IF('Data 2022'!X23=0,"",'Data 2022'!X23*1000/'Data 2022'!C23)</f>
        <v>2.3830596061893026</v>
      </c>
      <c r="Y23" s="132">
        <f>+IF('Data 2022'!X23=0,"",('Data 2022'!Y23-'Data 2022'!Z23)*1000000/'Data 2022'!C23)</f>
        <v>2455.2285349410472</v>
      </c>
      <c r="Z23" s="132">
        <f>+IF('Data 2022'!AA23=0,"",('Data 2022'!AB23)*1000000/'Data 2022'!AA23)</f>
        <v>734166.66666666674</v>
      </c>
      <c r="AA23" s="132">
        <f>+IF('Data 2022'!AA23=0,"",('Data 2022'!AB23-'Data 2022'!AC23)*1000000/'Data 2022'!AA23)</f>
        <v>698809.5238095239</v>
      </c>
      <c r="AB23" s="133">
        <f>+IF('Data 2022'!AA23=0,"",'Data 2022'!AA23*1000/'Data 2022'!C23)</f>
        <v>2.2452555611653944</v>
      </c>
      <c r="AC23" s="132">
        <f>+IF('Data 2022'!AA23=0,"",('Data 2022'!AB23-'Data 2022'!AC23)*1000000/'Data 2022'!C23)</f>
        <v>1569.0059695286745</v>
      </c>
      <c r="AD23" s="132">
        <f>+IF('Data 2022'!AD23=0,"",('Data 2022'!AE23)*1000000/'Data 2022'!AD23)</f>
        <v>30215.229140682466</v>
      </c>
      <c r="AE23" s="132">
        <f>+IF('Data 2022'!AD23=0,"",('Data 2022'!AE23-'Data 2022'!AF23)*1000000/'Data 2022'!AD23)</f>
        <v>29645.975247049795</v>
      </c>
      <c r="AF23" s="133">
        <f>+IF('Data 2022'!AD23=0,"",'Data 2022'!AD23*1000/'Data 2022'!C23)</f>
        <v>4.6433132369101004</v>
      </c>
      <c r="AG23" s="132">
        <f>+IF('Data 2022'!AD23=0,"",('Data 2022'!AE23-'Data 2022'!AF23)*1000000/'Data 2022'!C23)</f>
        <v>137.6555492857355</v>
      </c>
      <c r="AH23" s="132">
        <f>+IF('Data 2022'!AG23=0,"",('Data 2022'!AH23)*1000000/'Data 2022'!AG23)</f>
        <v>130182.64840182647</v>
      </c>
      <c r="AI23" s="132">
        <f>+IF('Data 2022'!AG23=0,"",('Data 2022'!AH23-'Data 2022'!AI23)*1000000/'Data 2022'!AG23)</f>
        <v>128584.47488584474</v>
      </c>
      <c r="AJ23" s="133">
        <f>+IF('Data 2022'!AG23=0,"",'Data 2022'!AG23*1000/'Data 2022'!C23)</f>
        <v>1.9512339995842118</v>
      </c>
      <c r="AK23" s="132">
        <f>+IF('Data 2022'!AG23=0,"",('Data 2022'!AH23-'Data 2022'!AI23)*1000000/'Data 2022'!C23)</f>
        <v>250.8983992159425</v>
      </c>
      <c r="AL23" s="132">
        <f>+IF('Data 2022'!AJ23=0,"",('Data 2022'!AK23)*1000000/'Data 2022'!AJ23)</f>
        <v>283008.18553888134</v>
      </c>
      <c r="AM23" s="132">
        <f>+IF('Data 2022'!AJ23=0,"",('Data 2022'!AK23-'Data 2022'!AL23)*1000000/'Data 2022'!AJ23)</f>
        <v>247714.87039563438</v>
      </c>
      <c r="AN23" s="133">
        <f>+IF('Data 2022'!AJ23=0,"",'Data 2022'!AJ23*1000/'Data 2022'!C23)</f>
        <v>4.3538950432122601</v>
      </c>
      <c r="AO23" s="132">
        <f>+IF('Data 2022'!AJ23=0,"",('Data 2022'!AK23-'Data 2022'!AL23)*1000000/'Data 2022'!C23)</f>
        <v>1078.5245463455199</v>
      </c>
      <c r="AP23" s="132">
        <f>+IF('Data 2022'!AM23=0,"",('Data 2022'!AN23)*1000000/'Data 2022'!AM23)</f>
        <v>34127.772260840778</v>
      </c>
      <c r="AQ23" s="133">
        <f>+IF('Data 2022'!AM23=0,"",'Data 2022'!AM23*1000/'Data 2022'!C23)</f>
        <v>0.89721125003712399</v>
      </c>
      <c r="AR23" s="132">
        <f>+IF('Data 2022'!AM23=0,"",('Data 2022'!AN23)*1000000/'Data 2022'!C23)</f>
        <v>30.619821211131239</v>
      </c>
      <c r="AS23" s="132">
        <f>+IF('Data 2022'!AO23=0,"",('Data 2022'!AP23)*1000000/'Data 2022'!AO23)</f>
        <v>74668.495656149971</v>
      </c>
      <c r="AT23" s="133">
        <f>+IF('Data 2022'!AO23=0,"",'Data 2022'!AO23*1000/'Data 2022'!C23)</f>
        <v>2.5980814350628139</v>
      </c>
      <c r="AU23" s="132">
        <f>+IF('Data 2022'!AO23=0,"",('Data 2022'!AP23)*1000000/'Data 2022'!C23)</f>
        <v>193.9948323483116</v>
      </c>
      <c r="AV23" s="132">
        <f>+IF('Data 2022'!U23=0,"",('Data 2022'!V23)*1000000/'Data 2022'!U23)</f>
        <v>627966.41109894123</v>
      </c>
      <c r="AW23" s="132">
        <f>+IF('Data 2022'!U23=0,"",('Data 2022'!V23-'Data 2022'!W23)*1000000/'Data 2022'!U23)</f>
        <v>309839.35742971889</v>
      </c>
      <c r="AX23" s="133">
        <f>+IF('Data 2022'!U23=0,"",'Data 2022'!U23*1000/'Data 2022'!C23)</f>
        <v>1.6269193074158772</v>
      </c>
      <c r="AY23" s="132">
        <f>+IF('Data 2022'!U23=0,"",('Data 2022'!V23-'Data 2022'!W23)*1000000/'Data 2022'!C23)</f>
        <v>504.08363279973867</v>
      </c>
      <c r="AZ23" s="132">
        <f>+IF(AS23="","",+IF('Data 2022'!BC23=0,0,('Data 2022'!BD23)*1000000/'Data 2022'!BC23))</f>
        <v>323516.4379311832</v>
      </c>
      <c r="BA23" s="132">
        <f>+IF(AS23="","",+IF('Data 2022'!BC23=0,0,('Data 2022'!BD23-'Data 2022'!BE23)*1000000/'Data 2022'!BC23))</f>
        <v>282265.50109622022</v>
      </c>
      <c r="BB23" s="133">
        <f>+IF(AT23="","",IF('Data 2022'!BC23=0,"",'Data 2022'!BC23*1000/'Data 2022'!C23))</f>
        <v>37.861512874580498</v>
      </c>
      <c r="BC23" s="132">
        <f>+IF(AU23="","",IF('Data 2022'!BC23=0,"",('Data 2022'!BD23-'Data 2022'!BE23)*1000000/'Data 2022'!C23))</f>
        <v>10686.998903804459</v>
      </c>
      <c r="BD23" s="132">
        <f>+IF('Data 2022'!BC23-'Data 2022'!BF23=0,"",('Data 2022'!BD23-'Data 2022'!BG23)*1000000/('Data 2022'!BC23-'Data 2022'!BF23))</f>
        <v>349884.48133120732</v>
      </c>
      <c r="BE23" s="132">
        <f>+IF('Data 2022'!BC23-'Data 2022'!BF23=0,"",('Data 2022'!BD23-'Data 2022'!BG23-'Data 2022'!BE23)*1000000/('Data 2022'!BC23-'Data 2022'!BF23))</f>
        <v>304438.02642711147</v>
      </c>
      <c r="BF23" s="133">
        <f>+IF('Data 2022'!BC23-'Data 2022'!BF23=0,"",('Data 2022'!BC23-'Data 2022'!BF23)*1000/'Data 2022'!C23)</f>
        <v>34.366220189480565</v>
      </c>
      <c r="BG23" s="132">
        <f>+IF('Data 2022'!BC23-'Data 2022'!BF23=0,"",('Data 2022'!BD23-'Data 2022'!BE23-'Data 2022'!BG23)*1000000/'Data 2022'!C23)</f>
        <v>10462.384250245015</v>
      </c>
      <c r="BH23" s="132">
        <f>+IF('Data 2022'!BF23=0,"",('Data 2022'!BG23)*1000000/'Data 2022'!BF23)</f>
        <v>64262.044353810859</v>
      </c>
      <c r="BI23" s="133">
        <f>+IF('Data 2022'!BF23=0,"",'Data 2022'!BF23*1000/'Data 2022'!C23)</f>
        <v>3.4952926850999377</v>
      </c>
      <c r="BJ23" s="132">
        <f>+IF('Data 2022'!BF23=0,"",('Data 2022'!BG23)*1000000/'Data 2022'!C23)</f>
        <v>224.61465355944284</v>
      </c>
      <c r="BK23" s="132">
        <f>+IF('Data 2022'!L23+'Data 2022'!O23+'Data 2022'!X23+'Data 2022'!AA23=0,"",('Data 2022'!M23+'Data 2022'!P23+'Data 2022'!Y23+'Data 2022'!AB23)*1000000/('Data 2022'!L23+'Data 2022'!O23+'Data 2022'!X23+'Data 2022'!AA23))</f>
        <v>424883.63316140388</v>
      </c>
      <c r="BL23" s="132">
        <f>+IF('Data 2022'!L23+'Data 2022'!O23+'Data 2022'!X23+'Data 2022'!AA23=0,"",('Data 2022'!M23-'Data 2022'!N23+'Data 2022'!P23-'Data 2022'!Q23+'Data 2022'!Y23-'Data 2022'!Z23+'Data 2022'!AB23-'Data 2022'!AC23)*1000000/('Data 2022'!L23+'Data 2022'!O23+'Data 2022'!X23+'Data 2022'!AA23))</f>
        <v>383370.54975468607</v>
      </c>
      <c r="BM23" s="133">
        <f>+('Data 2022'!L23+'Data 2022'!O23+'Data 2022'!X23+'Data 2022'!AA23)*1000/'Data 2022'!C23</f>
        <v>18.886281963707646</v>
      </c>
      <c r="BN23" s="132">
        <f>+('Data 2022'!M23-'Data 2022'!N23+'Data 2022'!P23-'Data 2022'!Q23+'Data 2022'!Y23-'Data 2022'!Z23+'Data 2022'!AB23-'Data 2022'!AC23)*1000000/('Data 2022'!C23)</f>
        <v>7240.444299248612</v>
      </c>
      <c r="BO23" s="135" t="str">
        <f>+IF('Data 2022'!AQ23=0,"",'Data 2022'!AU23*1000/'Data 2022'!$C23)</f>
        <v/>
      </c>
      <c r="BP23" s="135" t="str">
        <f>+IF('Data 2022'!AR23=0,"",'Data 2022'!AV23*1000/'Data 2022'!$C23)</f>
        <v/>
      </c>
      <c r="BQ23" s="135">
        <f>+IF('Data 2022'!BI23=0,"",'Data 2022'!BI23*1000/'Data 2022'!$C23)</f>
        <v>2.9699147634462891E-2</v>
      </c>
      <c r="BS23" s="135">
        <f>+IF('Data 2022'!AS23=0,"",'Data 2022'!AS23*1000/'Data 2022'!$C23)</f>
        <v>0.17819488580677734</v>
      </c>
      <c r="BT23" s="135" t="str">
        <f>+IF('Data 2022'!AT23=0,"",'Data 2022'!AT23*1000/'Data 2022'!$C23)</f>
        <v/>
      </c>
      <c r="BU23" s="135">
        <f>+IF('Data 2022'!BJ23=0,"",'Data 2022'!BJ23*1000/'Data 2022'!$C23)</f>
        <v>5.9398295268925781E-2</v>
      </c>
      <c r="BW23" s="135">
        <f>+IF('Data 2022'!AU23=0,"",'Data 2022'!AU23*1000/'Data 2022'!$C23)</f>
        <v>1.0097710195717382</v>
      </c>
      <c r="BX23" s="135">
        <f>+IF('Data 2022'!AV23=0,"",'Data 2022'!AV23*1000/'Data 2022'!$C23)</f>
        <v>0.20789403344124024</v>
      </c>
      <c r="BY23" s="135">
        <f>+IF('Data 2022'!BK23=0,"",'Data 2022'!BK23*1000/'Data 2022'!$C23)</f>
        <v>0.20789403344124024</v>
      </c>
      <c r="CA23" s="135">
        <f>+IF('Data 2022'!AW23=0,"",'Data 2022'!AW23*1000/'Data 2022'!$C23)</f>
        <v>0.71277954322710935</v>
      </c>
      <c r="CB23" s="135">
        <f>+IF('Data 2022'!AX23=0,"",'Data 2022'!AX23*1000/'Data 2022'!$C23)</f>
        <v>0.20789403344124024</v>
      </c>
      <c r="CC23" s="135">
        <f>+IF('Data 2022'!BL23=0,"",'Data 2022'!BL23*1000/'Data 2022'!$C23)</f>
        <v>8.9097442903388668E-2</v>
      </c>
      <c r="CE23" s="135">
        <f>+IF('Data 2022'!AY23=0,"",'Data 2022'!AY23*1000/'Data 2022'!$C23)</f>
        <v>1.3958599388197559</v>
      </c>
      <c r="CF23" s="135">
        <f>+IF('Data 2022'!AZ23=0,"",'Data 2022'!AZ23*1000/'Data 2022'!$C23)</f>
        <v>0.14849573817231446</v>
      </c>
      <c r="CG23" s="135">
        <f>+IF('Data 2022'!BM23=0,"",'Data 2022'!BM23*1000/'Data 2022'!$C23)</f>
        <v>0.44548721451694334</v>
      </c>
      <c r="CI23" s="135">
        <f>+IF('Data 2022'!BA23=0,"",'Data 2022'!BA23*1000/'Data 2022'!$C23)</f>
        <v>3.2966053874253807</v>
      </c>
      <c r="CJ23" s="135">
        <f>+IF('Data 2022'!BB23=0,"",'Data 2022'!BB23*1000/'Data 2022'!$C23)</f>
        <v>0.56428380505479492</v>
      </c>
      <c r="CK23" s="135">
        <f>+IF('Data 2022'!BC23=0,"",'Data 2022'!BC23*1000/'Data 2022'!$C23)</f>
        <v>37.861512874580498</v>
      </c>
      <c r="CM23" s="134">
        <f>+IF('Data 2022'!BD23-'Data 2022'!BG23-'Data 2022'!E23+'Data 2022'!BE23=0,"",('Data 2022'!BD23-'Data 2022'!BG23-'Data 2022'!E23)*1000000/('Data 2022'!BC23-'Data 2022'!BF23-'Data 2022'!D23))</f>
        <v>356254.43448380264</v>
      </c>
      <c r="CN23" s="134">
        <f>+IF('Data 2022'!BD23-'Data 2022'!BG23-'Data 2022'!E23=0,"",('Data 2022'!BD23-'Data 2022'!BE23-'Data 2022'!BG23-'Data 2022'!E23)*1000000/('Data 2022'!BC23-'Data 2022'!BF23-'Data 2022'!D23))</f>
        <v>308001.57461840898</v>
      </c>
      <c r="CO23" s="137">
        <f>+IF('Data 2022'!BC23-'Data 2022'!BF23-'Data 2022'!D23=0,"",('Data 2022'!BC23-'Data 2022'!BF23-'Data 2022'!D23)*1000/'Data 2022'!C23)</f>
        <v>32.367467553681209</v>
      </c>
      <c r="CP23" s="134">
        <f>+IF('Data 2022'!BD23-'Data 2022'!BG23-'Data 2022'!E23=0,"",('Data 2022'!BD23-'Data 2022'!BE23-'Data 2022'!BG23-'Data 2022'!E23)*1000000/'Data 2022'!C23)</f>
        <v>9969.2309729440731</v>
      </c>
    </row>
    <row r="24" spans="2:100" x14ac:dyDescent="0.25">
      <c r="B24" s="92" t="s">
        <v>19</v>
      </c>
      <c r="C24" s="132">
        <f>+IF('Data 2022'!D24=0,"",('Data 2022'!E24)*1000000/'Data 2022'!D24)</f>
        <v>268794.88584474887</v>
      </c>
      <c r="D24" s="133">
        <f>+IF('Data 2022'!D24=0,"",'Data 2022'!D24*1000/'Data 2022'!C24)</f>
        <v>1.7358909321496512</v>
      </c>
      <c r="E24" s="132">
        <f>+IF('Data 2022'!D24=0,"",('Data 2022'!E24)*1000000/'Data 2022'!C24)</f>
        <v>466.59860494610018</v>
      </c>
      <c r="F24" s="134">
        <f>+IF('Data 2022'!F24=0,"",('Data 2022'!G24)*1000000/'Data 2022'!F24)</f>
        <v>1269738</v>
      </c>
      <c r="G24" s="134">
        <f>+IF('Data 2022'!F24=0,"",('Data 2022'!G24-'Data 2022'!H24)*1000000/'Data 2022'!F24)</f>
        <v>1024996</v>
      </c>
      <c r="H24" s="133">
        <f>+IF('Data 2022'!F24=0,"",'Data 2022'!F24*1000/'Data 2022'!C24)</f>
        <v>0.15852885225110971</v>
      </c>
      <c r="I24" s="132">
        <f>+IF('Data 2022'!F24=0,"",('Data 2022'!G24-'Data 2022'!H24)*1000000/'Data 2022'!C24)</f>
        <v>162.49143944197843</v>
      </c>
      <c r="J24" s="132">
        <f>+IF('Data 2022'!I24=0,"",('Data 2022'!J24)*1000000/'Data 2022'!I24)</f>
        <v>1783431.5384615385</v>
      </c>
      <c r="K24" s="132">
        <f>+IF('Data 2022'!I24=0,"",('Data 2022'!J24-'Data 2022'!K24)*1000000/'Data 2022'!I24)</f>
        <v>1322716.5384615385</v>
      </c>
      <c r="L24" s="133">
        <f>+IF('Data 2022'!I24=0,"",'Data 2022'!I24*1000/'Data 2022'!C24)</f>
        <v>0.20608750792644262</v>
      </c>
      <c r="M24" s="132">
        <f>+IF('Data 2022'!I24=0,"",('Data 2022'!J24-'Data 2022'!K24)*1000000/'Data 2022'!C24)</f>
        <v>272.59535510462905</v>
      </c>
      <c r="N24" s="132">
        <f>+IF('Data 2022'!L24=0,"",('Data 2022'!M24)*1000000/'Data 2022'!L24)</f>
        <v>952365.92592592584</v>
      </c>
      <c r="O24" s="132">
        <f>+IF('Data 2022'!L24=0,"",('Data 2022'!M24-'Data 2022'!N24)*1000000/'Data 2022'!L24)</f>
        <v>841063.28703703696</v>
      </c>
      <c r="P24" s="133">
        <f>+IF('Data 2022'!L24=0,"",'Data 2022'!L24*1000/'Data 2022'!C24)</f>
        <v>1.7121116043119848</v>
      </c>
      <c r="Q24" s="132">
        <f>+IF('Data 2022'!L24=0,"",('Data 2022'!M24-'Data 2022'!N24)*1000000/'Data 2022'!C24)</f>
        <v>1439.9942136968928</v>
      </c>
      <c r="R24" s="132">
        <f>+IF('Data 2022'!O24=0,"",('Data 2022'!P24)*1000000/'Data 2022'!O24)</f>
        <v>111607.85217391304</v>
      </c>
      <c r="S24" s="132">
        <f>+IF('Data 2022'!O24=0,"",('Data 2022'!P24-'Data 2022'!Q24)*1000000/'Data 2022'!O24)</f>
        <v>104177.3739130435</v>
      </c>
      <c r="T24" s="133">
        <f>+IF('Data 2022'!O24=0,"",'Data 2022'!O24*1000/'Data 2022'!C24)</f>
        <v>9.1154090044388081</v>
      </c>
      <c r="U24" s="132">
        <f>+IF('Data 2022'!O24=0,"",('Data 2022'!P24-'Data 2022'!Q24)*1000000/'Data 2022'!C24)</f>
        <v>949.61937222574522</v>
      </c>
      <c r="V24" s="132">
        <f>+IF('Data 2022'!X24=0,"",('Data 2022'!Y24)*1000000/'Data 2022'!X24)</f>
        <v>1318951.554054054</v>
      </c>
      <c r="W24" s="132">
        <f>+IF('Data 2022'!X24=0,"",('Data 2022'!Y24-'Data 2022'!Z24)*1000000/'Data 2022'!X24)</f>
        <v>996713.27702702698</v>
      </c>
      <c r="X24" s="133">
        <f>+IF('Data 2022'!X24=0,"",'Data 2022'!X24*1000/'Data 2022'!C24)</f>
        <v>2.3462270133164238</v>
      </c>
      <c r="Y24" s="132">
        <f>+IF('Data 2022'!X24=0,"",('Data 2022'!Y24-'Data 2022'!Z24)*1000000/'Data 2022'!C24)</f>
        <v>2338.5156150919465</v>
      </c>
      <c r="Z24" s="132">
        <f>+IF('Data 2022'!AA24=0,"",('Data 2022'!AB24)*1000000/'Data 2022'!AA24)</f>
        <v>785515.49857549858</v>
      </c>
      <c r="AA24" s="132">
        <f>+IF('Data 2022'!AA24=0,"",('Data 2022'!AB24-'Data 2022'!AC24)*1000000/'Data 2022'!AA24)</f>
        <v>699412.90598290612</v>
      </c>
      <c r="AB24" s="133">
        <f>+IF('Data 2022'!AA24=0,"",'Data 2022'!AA24*1000/'Data 2022'!C24)</f>
        <v>2.7821813570069751</v>
      </c>
      <c r="AC24" s="132">
        <f>+IF('Data 2022'!AA24=0,"",('Data 2022'!AB24-'Data 2022'!AC24)*1000000/'Data 2022'!C24)</f>
        <v>1945.8935478757137</v>
      </c>
      <c r="AD24" s="132">
        <f>+IF('Data 2022'!AD24=0,"",('Data 2022'!AE24)*1000000/'Data 2022'!AD24)</f>
        <v>14219.182156133829</v>
      </c>
      <c r="AE24" s="132">
        <f>+IF('Data 2022'!AD24=0,"",('Data 2022'!AE24-'Data 2022'!AF24)*1000000/'Data 2022'!AD24)</f>
        <v>14219.182156133829</v>
      </c>
      <c r="AF24" s="133">
        <f>+IF('Data 2022'!AD24=0,"",'Data 2022'!AD24*1000/'Data 2022'!C24)</f>
        <v>2.1322130627774256</v>
      </c>
      <c r="AG24" s="132">
        <f>+IF('Data 2022'!AD24=0,"",('Data 2022'!AE24-'Data 2022'!AF24)*1000000/'Data 2022'!C24)</f>
        <v>30.318325935320228</v>
      </c>
      <c r="AH24" s="132">
        <f>+IF('Data 2022'!AG24=0,"",('Data 2022'!AH24)*1000000/'Data 2022'!AG24)</f>
        <v>152307.6724137931</v>
      </c>
      <c r="AI24" s="132">
        <f>+IF('Data 2022'!AG24=0,"",('Data 2022'!AH24-'Data 2022'!AI24)*1000000/'Data 2022'!AG24)</f>
        <v>152307.6724137931</v>
      </c>
      <c r="AJ24" s="133">
        <f>+IF('Data 2022'!AG24=0,"",'Data 2022'!AG24*1000/'Data 2022'!C24)</f>
        <v>1.8389346861128726</v>
      </c>
      <c r="AK24" s="132">
        <f>+IF('Data 2022'!AG24=0,"",('Data 2022'!AH24-'Data 2022'!AI24)*1000000/'Data 2022'!C24)</f>
        <v>280.08386176284085</v>
      </c>
      <c r="AL24" s="132">
        <f>+IF('Data 2022'!AJ24=0,"",('Data 2022'!AK24)*1000000/'Data 2022'!AJ24)</f>
        <v>255446.69030732862</v>
      </c>
      <c r="AM24" s="132">
        <f>+IF('Data 2022'!AJ24=0,"",('Data 2022'!AK24-'Data 2022'!AL24)*1000000/'Data 2022'!AJ24)</f>
        <v>255446.69030732862</v>
      </c>
      <c r="AN24" s="133">
        <f>+IF('Data 2022'!AJ24=0,"",'Data 2022'!AJ24*1000/'Data 2022'!C24)</f>
        <v>3.35288522511097</v>
      </c>
      <c r="AO24" s="132">
        <f>+IF('Data 2022'!AJ24=0,"",('Data 2022'!AK24-'Data 2022'!AL24)*1000000/'Data 2022'!C24)</f>
        <v>856.48343373493981</v>
      </c>
      <c r="AP24" s="132">
        <f>+IF('Data 2022'!AM24=0,"",('Data 2022'!AN24)*1000000/'Data 2022'!AM24)</f>
        <v>87562.181818181823</v>
      </c>
      <c r="AQ24" s="133">
        <f>+IF('Data 2022'!AM24=0,"",'Data 2022'!AM24*1000/'Data 2022'!C24)</f>
        <v>0.43595434369055169</v>
      </c>
      <c r="AR24" s="132">
        <f>+IF('Data 2022'!AM24=0,"",('Data 2022'!AN24)*1000000/'Data 2022'!C24)</f>
        <v>38.173113506658211</v>
      </c>
      <c r="AS24" s="132">
        <f>+IF('Data 2022'!AO24=0,"",('Data 2022'!AP24)*1000000/'Data 2022'!AO24)</f>
        <v>82374.303797468354</v>
      </c>
      <c r="AT24" s="133">
        <f>+IF('Data 2022'!AO24=0,"",'Data 2022'!AO24*1000/'Data 2022'!C24)</f>
        <v>1.2523779327837667</v>
      </c>
      <c r="AU24" s="132">
        <f>+IF('Data 2022'!AO24=0,"",('Data 2022'!AP24)*1000000/'Data 2022'!C24)</f>
        <v>103.1637603043754</v>
      </c>
      <c r="AV24" s="132">
        <f>+IF('Data 2022'!U24=0,"",('Data 2022'!V24)*1000000/'Data 2022'!U24)</f>
        <v>216561.66666666666</v>
      </c>
      <c r="AW24" s="132">
        <f>+IF('Data 2022'!U24=0,"",('Data 2022'!V24-'Data 2022'!W24)*1000000/'Data 2022'!U24)</f>
        <v>108280.83333333333</v>
      </c>
      <c r="AX24" s="133">
        <f>+IF('Data 2022'!U24=0,"",'Data 2022'!U24*1000/'Data 2022'!C24)</f>
        <v>0.57070386810399498</v>
      </c>
      <c r="AY24" s="132">
        <f>+IF('Data 2022'!U24=0,"",('Data 2022'!V24-'Data 2022'!W24)*1000000/'Data 2022'!C24)</f>
        <v>61.796290424857325</v>
      </c>
      <c r="AZ24" s="132">
        <f>+IF(AS24="","",+IF('Data 2022'!BC24=0,0,('Data 2022'!BD24)*1000000/'Data 2022'!BC24))</f>
        <v>376097.94092342991</v>
      </c>
      <c r="BA24" s="132">
        <f>+IF(AS24="","",+IF('Data 2022'!BC24=0,0,('Data 2022'!BD24-'Data 2022'!BE24)*1000000/'Data 2022'!BC24))</f>
        <v>323657.27272727276</v>
      </c>
      <c r="BB24" s="133">
        <f>+IF(AT24="","",IF('Data 2022'!BC24=0,"",'Data 2022'!BC24*1000/'Data 2022'!C24))</f>
        <v>27.639505389980975</v>
      </c>
      <c r="BC24" s="132">
        <f>+IF(AU24="","",IF('Data 2022'!BC24=0,"",('Data 2022'!BD24-'Data 2022'!BE24)*1000000/'Data 2022'!C24))</f>
        <v>8945.7269340519979</v>
      </c>
      <c r="BD24" s="132">
        <f>+IF('Data 2022'!BC24-'Data 2022'!BF24=0,"",('Data 2022'!BD24-'Data 2022'!BG24)*1000000/('Data 2022'!BC24-'Data 2022'!BF24))</f>
        <v>395119.87171655468</v>
      </c>
      <c r="BE24" s="132">
        <f>+IF('Data 2022'!BC24-'Data 2022'!BF24=0,"",('Data 2022'!BD24-'Data 2022'!BG24-'Data 2022'!BE24)*1000000/('Data 2022'!BC24-'Data 2022'!BF24))</f>
        <v>339267.51679902268</v>
      </c>
      <c r="BF24" s="133">
        <f>+IF('Data 2022'!BC24-'Data 2022'!BF24=0,"",('Data 2022'!BC24-'Data 2022'!BF24)*1000/'Data 2022'!C24)</f>
        <v>25.951173113506659</v>
      </c>
      <c r="BG24" s="132">
        <f>+IF('Data 2022'!BC24-'Data 2022'!BF24=0,"",('Data 2022'!BD24-'Data 2022'!BE24-'Data 2022'!BG24)*1000000/'Data 2022'!C24)</f>
        <v>8804.3900602409649</v>
      </c>
      <c r="BH24" s="132">
        <f>+IF('Data 2022'!BF24=0,"",('Data 2022'!BG24)*1000000/'Data 2022'!BF24)</f>
        <v>83713.896713615017</v>
      </c>
      <c r="BI24" s="133">
        <f>+IF('Data 2022'!BF24=0,"",'Data 2022'!BF24*1000/'Data 2022'!C24)</f>
        <v>1.6883322764743183</v>
      </c>
      <c r="BJ24" s="132">
        <f>+IF('Data 2022'!BF24=0,"",('Data 2022'!BG24)*1000000/'Data 2022'!C24)</f>
        <v>141.3368738110336</v>
      </c>
      <c r="BK24" s="132">
        <f>+IF('Data 2022'!L24+'Data 2022'!O24+'Data 2022'!X24+'Data 2022'!AA24=0,"",('Data 2022'!M24+'Data 2022'!P24+'Data 2022'!Y24+'Data 2022'!AB24)*1000000/('Data 2022'!L24+'Data 2022'!O24+'Data 2022'!X24+'Data 2022'!AA24))</f>
        <v>496863.22404371586</v>
      </c>
      <c r="BL24" s="132">
        <f>+IF('Data 2022'!L24+'Data 2022'!O24+'Data 2022'!X24+'Data 2022'!AA24=0,"",('Data 2022'!M24-'Data 2022'!N24+'Data 2022'!P24-'Data 2022'!Q24+'Data 2022'!Y24-'Data 2022'!Z24+'Data 2022'!AB24-'Data 2022'!AC24)*1000000/('Data 2022'!L24+'Data 2022'!O24+'Data 2022'!X24+'Data 2022'!AA24))</f>
        <v>418278.54446100356</v>
      </c>
      <c r="BM24" s="133">
        <f>+('Data 2022'!L24+'Data 2022'!O24+'Data 2022'!X24+'Data 2022'!AA24)*1000/'Data 2022'!C24</f>
        <v>15.955928979074189</v>
      </c>
      <c r="BN24" s="132">
        <f>+('Data 2022'!M24-'Data 2022'!N24+'Data 2022'!P24-'Data 2022'!Q24+'Data 2022'!Y24-'Data 2022'!Z24+'Data 2022'!AB24-'Data 2022'!AC24)*1000000/('Data 2022'!C24)</f>
        <v>6674.0227488902992</v>
      </c>
      <c r="BO24" s="135" t="str">
        <f>+IF('Data 2022'!AQ24=0,"",'Data 2022'!AU24*1000/'Data 2022'!$C24)</f>
        <v/>
      </c>
      <c r="BP24" s="135" t="str">
        <f>+IF('Data 2022'!AR24=0,"",'Data 2022'!AV24*1000/'Data 2022'!$C24)</f>
        <v/>
      </c>
      <c r="BQ24" s="135">
        <f>+IF('Data 2022'!BI24=0,"",'Data 2022'!BI24*1000/'Data 2022'!$C24)</f>
        <v>7.9264426125554857E-2</v>
      </c>
      <c r="BS24" s="135" t="str">
        <f>+IF('Data 2022'!AS24=0,"",'Data 2022'!AS24*1000/'Data 2022'!$C24)</f>
        <v/>
      </c>
      <c r="BT24" s="135" t="str">
        <f>+IF('Data 2022'!AT24=0,"",'Data 2022'!AT24*1000/'Data 2022'!$C24)</f>
        <v/>
      </c>
      <c r="BU24" s="135">
        <f>+IF('Data 2022'!BJ24=0,"",'Data 2022'!BJ24*1000/'Data 2022'!$C24)</f>
        <v>0.15852885225110971</v>
      </c>
      <c r="BW24" s="135">
        <f>+IF('Data 2022'!AU24=0,"",'Data 2022'!AU24*1000/'Data 2022'!$C24)</f>
        <v>0.95117311350665823</v>
      </c>
      <c r="BX24" s="135">
        <f>+IF('Data 2022'!AV24=0,"",'Data 2022'!AV24*1000/'Data 2022'!$C24)</f>
        <v>7.9264426125554857E-2</v>
      </c>
      <c r="BY24" s="135">
        <f>+IF('Data 2022'!BK24=0,"",'Data 2022'!BK24*1000/'Data 2022'!$C24)</f>
        <v>0.15852885225110971</v>
      </c>
      <c r="CA24" s="135">
        <f>+IF('Data 2022'!AW24=0,"",'Data 2022'!AW24*1000/'Data 2022'!$C24)</f>
        <v>1.1097019657577678</v>
      </c>
      <c r="CB24" s="135" t="str">
        <f>+IF('Data 2022'!AX24=0,"",'Data 2022'!AX24*1000/'Data 2022'!$C24)</f>
        <v/>
      </c>
      <c r="CC24" s="135">
        <f>+IF('Data 2022'!BL24=0,"",'Data 2022'!BL24*1000/'Data 2022'!$C24)</f>
        <v>0.31705770450221943</v>
      </c>
      <c r="CE24" s="135">
        <f>+IF('Data 2022'!AY24=0,"",'Data 2022'!AY24*1000/'Data 2022'!$C24)</f>
        <v>0.31705770450221943</v>
      </c>
      <c r="CF24" s="135">
        <f>+IF('Data 2022'!AZ24=0,"",'Data 2022'!AZ24*1000/'Data 2022'!$C24)</f>
        <v>0.23779327837666456</v>
      </c>
      <c r="CG24" s="135">
        <f>+IF('Data 2022'!BM24=0,"",'Data 2022'!BM24*1000/'Data 2022'!$C24)</f>
        <v>0.63411540900443886</v>
      </c>
      <c r="CI24" s="135">
        <f>+IF('Data 2022'!BA24=0,"",'Data 2022'!BA24*1000/'Data 2022'!$C24)</f>
        <v>2.3779327837666457</v>
      </c>
      <c r="CJ24" s="135">
        <f>+IF('Data 2022'!BB24=0,"",'Data 2022'!BB24*1000/'Data 2022'!$C24)</f>
        <v>0.31705770450221943</v>
      </c>
      <c r="CK24" s="135">
        <f>+IF('Data 2022'!BC24=0,"",'Data 2022'!BC24*1000/'Data 2022'!$C24)</f>
        <v>27.639505389980975</v>
      </c>
      <c r="CM24" s="134">
        <f>+IF('Data 2022'!BD24-'Data 2022'!BG24-'Data 2022'!E24+'Data 2022'!BE24=0,"",('Data 2022'!BD24-'Data 2022'!BG24-'Data 2022'!E24)*1000000/('Data 2022'!BC24-'Data 2022'!BF24-'Data 2022'!D24))</f>
        <v>404175.57446808513</v>
      </c>
      <c r="CN24" s="134">
        <f>+IF('Data 2022'!BD24-'Data 2022'!BG24-'Data 2022'!E24=0,"",('Data 2022'!BD24-'Data 2022'!BE24-'Data 2022'!BG24-'Data 2022'!E24)*1000000/('Data 2022'!BC24-'Data 2022'!BF24-'Data 2022'!D24))</f>
        <v>344319.40098199679</v>
      </c>
      <c r="CO24" s="137">
        <f>+IF('Data 2022'!BC24-'Data 2022'!BF24-'Data 2022'!D24=0,"",('Data 2022'!BC24-'Data 2022'!BF24-'Data 2022'!D24)*1000/'Data 2022'!C24)</f>
        <v>24.215282181357008</v>
      </c>
      <c r="CP24" s="134">
        <f>+IF('Data 2022'!BD24-'Data 2022'!BG24-'Data 2022'!E24=0,"",('Data 2022'!BD24-'Data 2022'!BE24-'Data 2022'!BG24-'Data 2022'!E24)*1000000/'Data 2022'!C24)</f>
        <v>8337.7914552948641</v>
      </c>
    </row>
    <row r="25" spans="2:100" x14ac:dyDescent="0.25">
      <c r="B25" s="92" t="s">
        <v>20</v>
      </c>
      <c r="C25" s="132">
        <f>+IF('Data 2022'!D25=0,"",('Data 2022'!E25)*1000000/'Data 2022'!D25)</f>
        <v>275956.28415300546</v>
      </c>
      <c r="D25" s="133">
        <f>+IF('Data 2022'!D25=0,"",'Data 2022'!D25*1000/'Data 2022'!C25)</f>
        <v>2.5152910452889836</v>
      </c>
      <c r="E25" s="132">
        <f>+IF('Data 2022'!D25=0,"",('Data 2022'!E25)*1000000/'Data 2022'!C25)</f>
        <v>694.11037042127691</v>
      </c>
      <c r="F25" s="134">
        <f>+IF('Data 2022'!F25=0,"",('Data 2022'!G25)*1000000/'Data 2022'!F25)</f>
        <v>1400000</v>
      </c>
      <c r="G25" s="134">
        <f>+IF('Data 2022'!F25=0,"",('Data 2022'!G25-'Data 2022'!H25)*1000000/'Data 2022'!F25)</f>
        <v>1400000</v>
      </c>
      <c r="H25" s="133">
        <f>+IF('Data 2022'!F25=0,"",'Data 2022'!F25*1000/'Data 2022'!C25)</f>
        <v>0.10308569857741735</v>
      </c>
      <c r="I25" s="132">
        <f>+IF('Data 2022'!F25=0,"",('Data 2022'!G25-'Data 2022'!H25)*1000000/'Data 2022'!C25)</f>
        <v>144.31997800838431</v>
      </c>
      <c r="J25" s="132">
        <f>+IF('Data 2022'!I25=0,"",('Data 2022'!J25)*1000000/'Data 2022'!I25)</f>
        <v>1200000</v>
      </c>
      <c r="K25" s="132">
        <f>+IF('Data 2022'!I25=0,"",('Data 2022'!J25-'Data 2022'!K25)*1000000/'Data 2022'!I25)</f>
        <v>787500</v>
      </c>
      <c r="L25" s="133">
        <f>+IF('Data 2022'!I25=0,"",'Data 2022'!I25*1000/'Data 2022'!C25)</f>
        <v>0.54979039241289263</v>
      </c>
      <c r="M25" s="132">
        <f>+IF('Data 2022'!I25=0,"",('Data 2022'!J25-'Data 2022'!K25)*1000000/'Data 2022'!C25)</f>
        <v>432.9599340251529</v>
      </c>
      <c r="N25" s="132">
        <f>+IF('Data 2022'!L25=0,"",('Data 2022'!M25)*1000000/'Data 2022'!L25)</f>
        <v>791946.30872483214</v>
      </c>
      <c r="O25" s="132">
        <f>+IF('Data 2022'!L25=0,"",('Data 2022'!M25-'Data 2022'!N25)*1000000/'Data 2022'!L25)</f>
        <v>741610.7382550335</v>
      </c>
      <c r="P25" s="133">
        <f>+IF('Data 2022'!L25=0,"",'Data 2022'!L25*1000/'Data 2022'!C25)</f>
        <v>2.047969211738025</v>
      </c>
      <c r="Q25" s="132">
        <f>+IF('Data 2022'!L25=0,"",('Data 2022'!M25-'Data 2022'!N25)*1000000/'Data 2022'!C25)</f>
        <v>1518.7959590406158</v>
      </c>
      <c r="R25" s="132">
        <f>+IF('Data 2022'!O25=0,"",('Data 2022'!P25)*1000000/'Data 2022'!O25)</f>
        <v>82770.270270270266</v>
      </c>
      <c r="S25" s="132">
        <f>+IF('Data 2022'!O25=0,"",('Data 2022'!P25-'Data 2022'!Q25)*1000000/'Data 2022'!O25)</f>
        <v>82770.270270270266</v>
      </c>
      <c r="T25" s="133">
        <f>+IF('Data 2022'!O25=0,"",'Data 2022'!O25*1000/'Data 2022'!C25)</f>
        <v>8.1368978077108096</v>
      </c>
      <c r="U25" s="132">
        <f>+IF('Data 2022'!O25=0,"",('Data 2022'!P25-'Data 2022'!Q25)*1000000/'Data 2022'!C25)</f>
        <v>673.49323070579339</v>
      </c>
      <c r="V25" s="132">
        <f>+IF('Data 2022'!X25=0,"",('Data 2022'!Y25)*1000000/'Data 2022'!X25)</f>
        <v>1020100.5025125629</v>
      </c>
      <c r="W25" s="132">
        <f>+IF('Data 2022'!X25=0,"",('Data 2022'!Y25-'Data 2022'!Z25)*1000000/'Data 2022'!X25)</f>
        <v>894472.36180904531</v>
      </c>
      <c r="X25" s="133">
        <f>+IF('Data 2022'!X25=0,"",'Data 2022'!X25*1000/'Data 2022'!C25)</f>
        <v>2.7352072022541405</v>
      </c>
      <c r="Y25" s="132">
        <f>+IF('Data 2022'!X25=0,"",('Data 2022'!Y25-'Data 2022'!Z25)*1000000/'Data 2022'!C25)</f>
        <v>2446.5672462373718</v>
      </c>
      <c r="Z25" s="132">
        <f>+IF('Data 2022'!AA25=0,"",('Data 2022'!AB25)*1000000/'Data 2022'!AA25)</f>
        <v>829787.23404255323</v>
      </c>
      <c r="AA25" s="132">
        <f>+IF('Data 2022'!AA25=0,"",('Data 2022'!AB25-'Data 2022'!AC25)*1000000/'Data 2022'!AA25)</f>
        <v>711246.20060790284</v>
      </c>
      <c r="AB25" s="133">
        <f>+IF('Data 2022'!AA25=0,"",'Data 2022'!AA25*1000/'Data 2022'!C25)</f>
        <v>2.2610129887980208</v>
      </c>
      <c r="AC25" s="132">
        <f>+IF('Data 2022'!AA25=0,"",('Data 2022'!AB25-'Data 2022'!AC25)*1000000/'Data 2022'!C25)</f>
        <v>1608.136897807711</v>
      </c>
      <c r="AD25" s="132">
        <f>+IF('Data 2022'!AD25=0,"",('Data 2022'!AE25)*1000000/'Data 2022'!AD25)</f>
        <v>28070.175438596492</v>
      </c>
      <c r="AE25" s="132">
        <f>+IF('Data 2022'!AD25=0,"",('Data 2022'!AE25-'Data 2022'!AF25)*1000000/'Data 2022'!AD25)</f>
        <v>28070.175438596492</v>
      </c>
      <c r="AF25" s="133">
        <f>+IF('Data 2022'!AD25=0,"",'Data 2022'!AD25*1000/'Data 2022'!C25)</f>
        <v>3.9172565459418598</v>
      </c>
      <c r="AG25" s="132">
        <f>+IF('Data 2022'!AD25=0,"",('Data 2022'!AE25-'Data 2022'!AF25)*1000000/'Data 2022'!C25)</f>
        <v>109.95807848257851</v>
      </c>
      <c r="AH25" s="132">
        <f>+IF('Data 2022'!AG25=0,"",('Data 2022'!AH25)*1000000/'Data 2022'!AG25)</f>
        <v>145985.40145985401</v>
      </c>
      <c r="AI25" s="132">
        <f>+IF('Data 2022'!AG25=0,"",('Data 2022'!AH25-'Data 2022'!AI25)*1000000/'Data 2022'!AG25)</f>
        <v>145985.40145985401</v>
      </c>
      <c r="AJ25" s="133">
        <f>+IF('Data 2022'!AG25=0,"",'Data 2022'!AG25*1000/'Data 2022'!C25)</f>
        <v>1.8830320940141572</v>
      </c>
      <c r="AK25" s="132">
        <f>+IF('Data 2022'!AG25=0,"",('Data 2022'!AH25-'Data 2022'!AI25)*1000000/'Data 2022'!C25)</f>
        <v>274.89519620644631</v>
      </c>
      <c r="AL25" s="132">
        <f>+IF('Data 2022'!AJ25=0,"",('Data 2022'!AK25)*1000000/'Data 2022'!AJ25)</f>
        <v>311203.31950207468</v>
      </c>
      <c r="AM25" s="132">
        <f>+IF('Data 2022'!AJ25=0,"",('Data 2022'!AK25-'Data 2022'!AL25)*1000000/'Data 2022'!AJ25)</f>
        <v>298755.18672199169</v>
      </c>
      <c r="AN25" s="133">
        <f>+IF('Data 2022'!AJ25=0,"",'Data 2022'!AJ25*1000/'Data 2022'!C25)</f>
        <v>4.9687306714315165</v>
      </c>
      <c r="AO25" s="132">
        <f>+IF('Data 2022'!AJ25=0,"",('Data 2022'!AK25-'Data 2022'!AL25)*1000000/'Data 2022'!C25)</f>
        <v>1484.4340595148101</v>
      </c>
      <c r="AP25" s="132">
        <f>+IF('Data 2022'!AM25=0,"",('Data 2022'!AN25)*1000000/'Data 2022'!AM25)</f>
        <v>44117.647058823532</v>
      </c>
      <c r="AQ25" s="133">
        <f>+IF('Data 2022'!AM25=0,"",'Data 2022'!AM25*1000/'Data 2022'!C25)</f>
        <v>0.46732183355095869</v>
      </c>
      <c r="AR25" s="132">
        <f>+IF('Data 2022'!AM25=0,"",('Data 2022'!AN25)*1000000/'Data 2022'!C25)</f>
        <v>20.617139715483471</v>
      </c>
      <c r="AS25" s="132">
        <f>+IF('Data 2022'!AO25=0,"",('Data 2022'!AP25)*1000000/'Data 2022'!AO25)</f>
        <v>84745.762711864416</v>
      </c>
      <c r="AT25" s="133">
        <f>+IF('Data 2022'!AO25=0,"",'Data 2022'!AO25*1000/'Data 2022'!C25)</f>
        <v>2.8382929008315578</v>
      </c>
      <c r="AU25" s="132">
        <f>+IF('Data 2022'!AO25=0,"",('Data 2022'!AP25)*1000000/'Data 2022'!C25)</f>
        <v>240.53329668064052</v>
      </c>
      <c r="AV25" s="132">
        <f>+IF('Data 2022'!U25=0,"",('Data 2022'!V25)*1000000/'Data 2022'!U25)</f>
        <v>464601.76991150441</v>
      </c>
      <c r="AW25" s="132">
        <f>+IF('Data 2022'!U25=0,"",('Data 2022'!V25-'Data 2022'!W25)*1000000/'Data 2022'!U25)</f>
        <v>232300.8849557522</v>
      </c>
      <c r="AX25" s="133">
        <f>+IF('Data 2022'!U25=0,"",'Data 2022'!U25*1000/'Data 2022'!C25)</f>
        <v>1.5531578585664216</v>
      </c>
      <c r="AY25" s="132">
        <f>+IF('Data 2022'!U25=0,"",('Data 2022'!V25-'Data 2022'!W25)*1000000/'Data 2022'!C25)</f>
        <v>360.79994502096076</v>
      </c>
      <c r="AZ25" s="132">
        <f>+IF(AS25="","",+IF('Data 2022'!BC25=0,0,('Data 2022'!BD25)*1000000/'Data 2022'!BC25))</f>
        <v>334749.1909385114</v>
      </c>
      <c r="BA25" s="132">
        <f>+IF(AS25="","",+IF('Data 2022'!BC25=0,0,('Data 2022'!BD25-'Data 2022'!BE25)*1000000/'Data 2022'!BC25))</f>
        <v>294599.51456310687</v>
      </c>
      <c r="BB25" s="133">
        <f>+IF(AT25="","",IF('Data 2022'!BC25=0,"",'Data 2022'!BC25*1000/'Data 2022'!C25))</f>
        <v>33.977046251116761</v>
      </c>
      <c r="BC25" s="132">
        <f>+IF(AU25="","",IF('Data 2022'!BC25=0,"",('Data 2022'!BD25-'Data 2022'!BE25)*1000000/'Data 2022'!C25))</f>
        <v>10009.621331867227</v>
      </c>
      <c r="BD25" s="132">
        <f>+IF('Data 2022'!BC25-'Data 2022'!BF25=0,"",('Data 2022'!BD25-'Data 2022'!BG25)*1000000/('Data 2022'!BC25-'Data 2022'!BF25))</f>
        <v>362312.3459556353</v>
      </c>
      <c r="BE25" s="132">
        <f>+IF('Data 2022'!BC25-'Data 2022'!BF25=0,"",('Data 2022'!BD25-'Data 2022'!BG25-'Data 2022'!BE25)*1000000/('Data 2022'!BC25-'Data 2022'!BF25))</f>
        <v>317835.53663455084</v>
      </c>
      <c r="BF25" s="133">
        <f>+IF('Data 2022'!BC25-'Data 2022'!BF25=0,"",('Data 2022'!BC25-'Data 2022'!BF25)*1000/'Data 2022'!C25)</f>
        <v>30.671431516734241</v>
      </c>
      <c r="BG25" s="132">
        <f>+IF('Data 2022'!BC25-'Data 2022'!BF25=0,"",('Data 2022'!BD25-'Data 2022'!BE25-'Data 2022'!BG25)*1000000/'Data 2022'!C25)</f>
        <v>9748.4708954711041</v>
      </c>
      <c r="BH25" s="132">
        <f>+IF('Data 2022'!BF25=0,"",('Data 2022'!BG25)*1000000/'Data 2022'!BF25)</f>
        <v>79002.079002079015</v>
      </c>
      <c r="BI25" s="133">
        <f>+IF('Data 2022'!BF25=0,"",'Data 2022'!BF25*1000/'Data 2022'!C25)</f>
        <v>3.305614734382516</v>
      </c>
      <c r="BJ25" s="132">
        <f>+IF('Data 2022'!BF25=0,"",('Data 2022'!BG25)*1000000/'Data 2022'!C25)</f>
        <v>261.15043639612395</v>
      </c>
      <c r="BK25" s="132">
        <f>+IF('Data 2022'!L25+'Data 2022'!O25+'Data 2022'!X25+'Data 2022'!AA25=0,"",('Data 2022'!M25+'Data 2022'!P25+'Data 2022'!Y25+'Data 2022'!AB25)*1000000/('Data 2022'!L25+'Data 2022'!O25+'Data 2022'!X25+'Data 2022'!AA25))</f>
        <v>458578.5423268447</v>
      </c>
      <c r="BL25" s="132">
        <f>+IF('Data 2022'!L25+'Data 2022'!O25+'Data 2022'!X25+'Data 2022'!AA25=0,"",('Data 2022'!M25-'Data 2022'!N25+'Data 2022'!P25-'Data 2022'!Q25+'Data 2022'!Y25-'Data 2022'!Z25+'Data 2022'!AB25-'Data 2022'!AC25)*1000000/('Data 2022'!L25+'Data 2022'!O25+'Data 2022'!X25+'Data 2022'!AA25))</f>
        <v>411498.41557265725</v>
      </c>
      <c r="BM25" s="133">
        <f>+('Data 2022'!L25+'Data 2022'!O25+'Data 2022'!X25+'Data 2022'!AA25)*1000/'Data 2022'!C25</f>
        <v>15.181087210500996</v>
      </c>
      <c r="BN25" s="132">
        <f>+('Data 2022'!M25-'Data 2022'!N25+'Data 2022'!P25-'Data 2022'!Q25+'Data 2022'!Y25-'Data 2022'!Z25+'Data 2022'!AB25-'Data 2022'!AC25)*1000000/('Data 2022'!C25)</f>
        <v>6246.9933337914908</v>
      </c>
      <c r="BO25" s="135" t="str">
        <f>+IF('Data 2022'!AQ25=0,"",'Data 2022'!AU25*1000/'Data 2022'!$C25)</f>
        <v/>
      </c>
      <c r="BP25" s="135" t="str">
        <f>+IF('Data 2022'!AR25=0,"",'Data 2022'!AV25*1000/'Data 2022'!$C25)</f>
        <v/>
      </c>
      <c r="BQ25" s="135" t="str">
        <f>+IF('Data 2022'!BI25=0,"",'Data 2022'!BI25*1000/'Data 2022'!$C25)</f>
        <v/>
      </c>
      <c r="BS25" s="135">
        <f>+IF('Data 2022'!AS25=0,"",'Data 2022'!AS25*1000/'Data 2022'!$C25)</f>
        <v>0.68723799051611578</v>
      </c>
      <c r="BT25" s="135">
        <f>+IF('Data 2022'!AT25=0,"",'Data 2022'!AT25*1000/'Data 2022'!$C25)</f>
        <v>0.48106659336128099</v>
      </c>
      <c r="BU25" s="135">
        <f>+IF('Data 2022'!BJ25=0,"",'Data 2022'!BJ25*1000/'Data 2022'!$C25)</f>
        <v>0.13744759810322316</v>
      </c>
      <c r="BW25" s="135">
        <f>+IF('Data 2022'!AU25=0,"",'Data 2022'!AU25*1000/'Data 2022'!$C25)</f>
        <v>1.2370283829290083</v>
      </c>
      <c r="BX25" s="135">
        <f>+IF('Data 2022'!AV25=0,"",'Data 2022'!AV25*1000/'Data 2022'!$C25)</f>
        <v>0.13744759810322316</v>
      </c>
      <c r="BY25" s="135" t="str">
        <f>+IF('Data 2022'!BK25=0,"",'Data 2022'!BK25*1000/'Data 2022'!$C25)</f>
        <v/>
      </c>
      <c r="CA25" s="135">
        <f>+IF('Data 2022'!AW25=0,"",'Data 2022'!AW25*1000/'Data 2022'!$C25)</f>
        <v>1.1683045838773967</v>
      </c>
      <c r="CB25" s="135">
        <f>+IF('Data 2022'!AX25=0,"",'Data 2022'!AX25*1000/'Data 2022'!$C25)</f>
        <v>0.54979039241289263</v>
      </c>
      <c r="CC25" s="135" t="str">
        <f>+IF('Data 2022'!BL25=0,"",'Data 2022'!BL25*1000/'Data 2022'!$C25)</f>
        <v/>
      </c>
      <c r="CE25" s="135">
        <f>+IF('Data 2022'!AY25=0,"",'Data 2022'!AY25*1000/'Data 2022'!$C25)</f>
        <v>1.924266373445124</v>
      </c>
      <c r="CF25" s="135">
        <f>+IF('Data 2022'!AZ25=0,"",'Data 2022'!AZ25*1000/'Data 2022'!$C25)</f>
        <v>0.54979039241289263</v>
      </c>
      <c r="CG25" s="135">
        <f>+IF('Data 2022'!BM25=0,"",'Data 2022'!BM25*1000/'Data 2022'!$C25)</f>
        <v>0.27489519620644631</v>
      </c>
      <c r="CI25" s="135">
        <f>+IF('Data 2022'!BA25=0,"",'Data 2022'!BA25*1000/'Data 2022'!$C25)</f>
        <v>5.016837330767645</v>
      </c>
      <c r="CJ25" s="135">
        <f>+IF('Data 2022'!BB25=0,"",'Data 2022'!BB25*1000/'Data 2022'!$C25)</f>
        <v>1.7180949762902893</v>
      </c>
      <c r="CK25" s="135">
        <f>+IF('Data 2022'!BC25=0,"",'Data 2022'!BC25*1000/'Data 2022'!$C25)</f>
        <v>33.977046251116761</v>
      </c>
      <c r="CM25" s="134">
        <f>+IF('Data 2022'!BD25-'Data 2022'!BG25-'Data 2022'!E25+'Data 2022'!BE25=0,"",('Data 2022'!BD25-'Data 2022'!BG25-'Data 2022'!E25)*1000000/('Data 2022'!BC25-'Data 2022'!BF25-'Data 2022'!D25))</f>
        <v>370026.84891383955</v>
      </c>
      <c r="CN25" s="134">
        <f>+IF('Data 2022'!BD25-'Data 2022'!BG25-'Data 2022'!E25=0,"",('Data 2022'!BD25-'Data 2022'!BE25-'Data 2022'!BG25-'Data 2022'!E25)*1000000/('Data 2022'!BC25-'Data 2022'!BF25-'Data 2022'!D25))</f>
        <v>321576.76348547731</v>
      </c>
      <c r="CO25" s="137">
        <f>+IF('Data 2022'!BC25-'Data 2022'!BF25-'Data 2022'!D25=0,"",('Data 2022'!BC25-'Data 2022'!BF25-'Data 2022'!D25)*1000/'Data 2022'!C25)</f>
        <v>28.156140471445259</v>
      </c>
      <c r="CP25" s="134">
        <f>+IF('Data 2022'!BD25-'Data 2022'!BG25-'Data 2022'!E25=0,"",('Data 2022'!BD25-'Data 2022'!BE25-'Data 2022'!BG25-'Data 2022'!E25)*1000000/'Data 2022'!C25)</f>
        <v>9054.3605250498276</v>
      </c>
    </row>
    <row r="26" spans="2:100" x14ac:dyDescent="0.25">
      <c r="B26" s="92" t="s">
        <v>21</v>
      </c>
      <c r="C26" s="132">
        <f>+IF('Data 2022'!D26=0,"",('Data 2022'!E26)*1000000/'Data 2022'!D26)</f>
        <v>225187.03241895261</v>
      </c>
      <c r="D26" s="133">
        <f>+IF('Data 2022'!D26=0,"",'Data 2022'!D26*1000/'Data 2022'!C26)</f>
        <v>0.84780701290738603</v>
      </c>
      <c r="E26" s="132">
        <f>+IF('Data 2022'!D26=0,"",('Data 2022'!E26)*1000000/'Data 2022'!C26)</f>
        <v>190.91514530059092</v>
      </c>
      <c r="F26" s="134">
        <f>+IF('Data 2022'!F26=0,"",('Data 2022'!G26)*1000000/'Data 2022'!F26)</f>
        <v>647619.04761904757</v>
      </c>
      <c r="G26" s="134">
        <f>+IF('Data 2022'!F26=0,"",('Data 2022'!G26-'Data 2022'!H26)*1000000/'Data 2022'!F26)</f>
        <v>647619.04761904757</v>
      </c>
      <c r="H26" s="133">
        <f>+IF('Data 2022'!F26=0,"",'Data 2022'!F26*1000/'Data 2022'!C26)</f>
        <v>4.4398871000137424E-2</v>
      </c>
      <c r="I26" s="132">
        <f>+IF('Data 2022'!F26=0,"",('Data 2022'!G26-'Data 2022'!H26)*1000000/'Data 2022'!C26)</f>
        <v>28.75355455246995</v>
      </c>
      <c r="J26" s="132">
        <f>+IF('Data 2022'!I26=0,"",('Data 2022'!J26)*1000000/'Data 2022'!I26)</f>
        <v>2023602.4844720496</v>
      </c>
      <c r="K26" s="132">
        <f>+IF('Data 2022'!I26=0,"",('Data 2022'!J26-'Data 2022'!K26)*1000000/'Data 2022'!I26)</f>
        <v>1667080.7453416151</v>
      </c>
      <c r="L26" s="133">
        <f>+IF('Data 2022'!I26=0,"",'Data 2022'!I26*1000/'Data 2022'!C26)</f>
        <v>0.17019567216719347</v>
      </c>
      <c r="M26" s="132">
        <f>+IF('Data 2022'!I26=0,"",('Data 2022'!J26-'Data 2022'!K26)*1000000/'Data 2022'!C26)</f>
        <v>283.72992801040203</v>
      </c>
      <c r="N26" s="132">
        <f>+IF('Data 2022'!L26=0,"",('Data 2022'!M26)*1000000/'Data 2022'!L26)</f>
        <v>720273.67096571252</v>
      </c>
      <c r="O26" s="132">
        <f>+IF('Data 2022'!L26=0,"",('Data 2022'!M26-'Data 2022'!N26)*1000000/'Data 2022'!L26)</f>
        <v>720273.67096571252</v>
      </c>
      <c r="P26" s="133">
        <f>+IF('Data 2022'!L26=0,"",'Data 2022'!L26*1000/'Data 2022'!C26)</f>
        <v>2.6884573506559404</v>
      </c>
      <c r="Q26" s="132">
        <f>+IF('Data 2022'!L26=0,"",('Data 2022'!M26-'Data 2022'!N26)*1000000/'Data 2022'!C26)</f>
        <v>1936.425045191708</v>
      </c>
      <c r="R26" s="132">
        <f>+IF('Data 2022'!O26=0,"",('Data 2022'!P26)*1000000/'Data 2022'!O26)</f>
        <v>82754.938601174581</v>
      </c>
      <c r="S26" s="132">
        <f>+IF('Data 2022'!O26=0,"",('Data 2022'!P26-'Data 2022'!Q26)*1000000/'Data 2022'!O26)</f>
        <v>82754.938601174581</v>
      </c>
      <c r="T26" s="133">
        <f>+IF('Data 2022'!O26=0,"",'Data 2022'!O26*1000/'Data 2022'!C26)</f>
        <v>3.1679651574574246</v>
      </c>
      <c r="U26" s="132">
        <f>+IF('Data 2022'!O26=0,"",('Data 2022'!P26-'Data 2022'!Q26)*1000000/'Data 2022'!C26)</f>
        <v>262.16476209604957</v>
      </c>
      <c r="V26" s="132">
        <f>+IF('Data 2022'!X26=0,"",('Data 2022'!Y26)*1000000/'Data 2022'!X26)</f>
        <v>720301.99362982181</v>
      </c>
      <c r="W26" s="132">
        <f>+IF('Data 2022'!X26=0,"",('Data 2022'!Y26-'Data 2022'!Z26)*1000000/'Data 2022'!X26)</f>
        <v>714639.6130706619</v>
      </c>
      <c r="X26" s="133">
        <f>+IF('Data 2022'!X26=0,"",'Data 2022'!X26*1000/'Data 2022'!C26)</f>
        <v>1.7922344260388807</v>
      </c>
      <c r="Y26" s="132">
        <f>+IF('Data 2022'!X26=0,"",('Data 2022'!Y26-'Data 2022'!Z26)*1000000/'Data 2022'!C26)</f>
        <v>1280.8017167563455</v>
      </c>
      <c r="Z26" s="132">
        <f>+IF('Data 2022'!AA26=0,"",('Data 2022'!AB26)*1000000/'Data 2022'!AA26)</f>
        <v>874757.281553398</v>
      </c>
      <c r="AA26" s="132">
        <f>+IF('Data 2022'!AA26=0,"",('Data 2022'!AB26-'Data 2022'!AC26)*1000000/'Data 2022'!AA26)</f>
        <v>873786.40776699025</v>
      </c>
      <c r="AB26" s="133">
        <f>+IF('Data 2022'!AA26=0,"",'Data 2022'!AA26*1000/'Data 2022'!C26)</f>
        <v>1.3065953465754727</v>
      </c>
      <c r="AC26" s="132">
        <f>+IF('Data 2022'!AA26=0,"",('Data 2022'!AB26-'Data 2022'!AC26)*1000000/'Data 2022'!C26)</f>
        <v>1141.6852542892482</v>
      </c>
      <c r="AD26" s="132">
        <f>+IF('Data 2022'!AD26=0,"",('Data 2022'!AE26)*1000000/'Data 2022'!AD26)</f>
        <v>35894.559730790803</v>
      </c>
      <c r="AE26" s="132">
        <f>+IF('Data 2022'!AD26=0,"",('Data 2022'!AE26-'Data 2022'!AF26)*1000000/'Data 2022'!AD26)</f>
        <v>35894.559730790803</v>
      </c>
      <c r="AF26" s="133">
        <f>+IF('Data 2022'!AD26=0,"",'Data 2022'!AD26*1000/'Data 2022'!C26)</f>
        <v>0.75393511422138126</v>
      </c>
      <c r="AG26" s="132">
        <f>+IF('Data 2022'!AD26=0,"",('Data 2022'!AE26-'Data 2022'!AF26)*1000000/'Data 2022'!C26)</f>
        <v>27.062168990559954</v>
      </c>
      <c r="AH26" s="132">
        <f>+IF('Data 2022'!AG26=0,"",('Data 2022'!AH26)*1000000/'Data 2022'!AG26)</f>
        <v>173515.98173515982</v>
      </c>
      <c r="AI26" s="132">
        <f>+IF('Data 2022'!AG26=0,"",('Data 2022'!AH26-'Data 2022'!AI26)*1000000/'Data 2022'!AG26)</f>
        <v>173515.98173515982</v>
      </c>
      <c r="AJ26" s="133">
        <f>+IF('Data 2022'!AG26=0,"",'Data 2022'!AG26*1000/'Data 2022'!C26)</f>
        <v>0.46301679757286174</v>
      </c>
      <c r="AK26" s="132">
        <f>+IF('Data 2022'!AG26=0,"",('Data 2022'!AH26-'Data 2022'!AI26)*1000000/'Data 2022'!C26)</f>
        <v>80.340814190724871</v>
      </c>
      <c r="AL26" s="132">
        <f>+IF('Data 2022'!AJ26=0,"",('Data 2022'!AK26)*1000000/'Data 2022'!AJ26)</f>
        <v>226727.41078208049</v>
      </c>
      <c r="AM26" s="132">
        <f>+IF('Data 2022'!AJ26=0,"",('Data 2022'!AK26-'Data 2022'!AL26)*1000000/'Data 2022'!AJ26)</f>
        <v>226119.96962794228</v>
      </c>
      <c r="AN26" s="133">
        <f>+IF('Data 2022'!AJ26=0,"",'Data 2022'!AJ26*1000/'Data 2022'!C26)</f>
        <v>2.7844434812943328</v>
      </c>
      <c r="AO26" s="132">
        <f>+IF('Data 2022'!AJ26=0,"",('Data 2022'!AK26-'Data 2022'!AL26)*1000000/'Data 2022'!C26)</f>
        <v>629.61827542099638</v>
      </c>
      <c r="AP26" s="132">
        <f>+IF('Data 2022'!AM26=0,"",('Data 2022'!AN26)*1000000/'Data 2022'!AM26)</f>
        <v>16666.666666666668</v>
      </c>
      <c r="AQ26" s="133">
        <f>+IF('Data 2022'!AM26=0,"",'Data 2022'!AM26*1000/'Data 2022'!C26)</f>
        <v>2.5370783428649957E-2</v>
      </c>
      <c r="AR26" s="132">
        <f>+IF('Data 2022'!AM26=0,"",('Data 2022'!AN26)*1000000/'Data 2022'!C26)</f>
        <v>0.42284639047749928</v>
      </c>
      <c r="AS26" s="132">
        <f>+IF('Data 2022'!AO26=0,"",('Data 2022'!AP26)*1000000/'Data 2022'!AO26)</f>
        <v>53465.346534653465</v>
      </c>
      <c r="AT26" s="133">
        <f>+IF('Data 2022'!AO26=0,"",'Data 2022'!AO26*1000/'Data 2022'!C26)</f>
        <v>0.21353742719113714</v>
      </c>
      <c r="AU26" s="132">
        <f>+IF('Data 2022'!AO26=0,"",('Data 2022'!AP26)*1000000/'Data 2022'!C26)</f>
        <v>11.41685254289248</v>
      </c>
      <c r="AV26" s="132">
        <f>+IF('Data 2022'!U26=0,"",('Data 2022'!V26)*1000000/'Data 2022'!U26)</f>
        <v>501079.63927346631</v>
      </c>
      <c r="AW26" s="132">
        <f>+IF('Data 2022'!U26=0,"",('Data 2022'!V26-'Data 2022'!W26)*1000000/'Data 2022'!U26)</f>
        <v>231931.91921757907</v>
      </c>
      <c r="AX26" s="133">
        <f>+IF('Data 2022'!U26=0,"",'Data 2022'!U26*1000/'Data 2022'!C26)</f>
        <v>1.664534816114676</v>
      </c>
      <c r="AY26" s="132">
        <f>+IF('Data 2022'!U26=0,"",('Data 2022'!V26-'Data 2022'!W26)*1000000/'Data 2022'!C26)</f>
        <v>386.05875450595687</v>
      </c>
      <c r="AZ26" s="132">
        <f>+IF(AS26="","",+IF('Data 2022'!BC26=0,0,('Data 2022'!BD26)*1000000/'Data 2022'!BC26))</f>
        <v>396156.50927466864</v>
      </c>
      <c r="BA26" s="132">
        <f>+IF(AS26="","",+IF('Data 2022'!BC26=0,0,('Data 2022'!BD26-'Data 2022'!BE26)*1000000/'Data 2022'!BC26))</f>
        <v>366176.30981159111</v>
      </c>
      <c r="BB26" s="133">
        <f>+IF(AT26="","",IF('Data 2022'!BC26=0,"",'Data 2022'!BC26*1000/'Data 2022'!C26))</f>
        <v>17.40456885524911</v>
      </c>
      <c r="BC26" s="132">
        <f>+IF(AU26="","",IF('Data 2022'!BC26=0,"",('Data 2022'!BD26-'Data 2022'!BE26)*1000000/'Data 2022'!C26))</f>
        <v>6373.1407972768684</v>
      </c>
      <c r="BD26" s="132">
        <f>+IF('Data 2022'!BC26-'Data 2022'!BF26=0,"",('Data 2022'!BD26-'Data 2022'!BG26)*1000000/('Data 2022'!BC26-'Data 2022'!BF26))</f>
        <v>400980.40423199616</v>
      </c>
      <c r="BE26" s="132">
        <f>+IF('Data 2022'!BC26-'Data 2022'!BF26=0,"",('Data 2022'!BD26-'Data 2022'!BG26-'Data 2022'!BE26)*1000000/('Data 2022'!BC26-'Data 2022'!BF26))</f>
        <v>370582.94638568308</v>
      </c>
      <c r="BF26" s="133">
        <f>+IF('Data 2022'!BC26-'Data 2022'!BF26=0,"",('Data 2022'!BC26-'Data 2022'!BF26)*1000/'Data 2022'!C26)</f>
        <v>17.165660644629323</v>
      </c>
      <c r="BG26" s="132">
        <f>+IF('Data 2022'!BC26-'Data 2022'!BF26=0,"",('Data 2022'!BD26-'Data 2022'!BE26-'Data 2022'!BG26)*1000000/'Data 2022'!C26)</f>
        <v>6361.3010983434979</v>
      </c>
      <c r="BH26" s="132">
        <f>+IF('Data 2022'!BF26=0,"",('Data 2022'!BG26)*1000000/'Data 2022'!BF26)</f>
        <v>49557.52212389381</v>
      </c>
      <c r="BI26" s="133">
        <f>+IF('Data 2022'!BF26=0,"",'Data 2022'!BF26*1000/'Data 2022'!C26)</f>
        <v>0.23890821061978709</v>
      </c>
      <c r="BJ26" s="132">
        <f>+IF('Data 2022'!BF26=0,"",('Data 2022'!BG26)*1000000/'Data 2022'!C26)</f>
        <v>11.839698933369982</v>
      </c>
      <c r="BK26" s="132">
        <f>+IF('Data 2022'!L26+'Data 2022'!O26+'Data 2022'!X26+'Data 2022'!AA26=0,"",('Data 2022'!M26+'Data 2022'!P26+'Data 2022'!Y26+'Data 2022'!AB26)*1000000/('Data 2022'!L26+'Data 2022'!O26+'Data 2022'!X26+'Data 2022'!AA26))</f>
        <v>517293.48159690254</v>
      </c>
      <c r="BL26" s="132">
        <f>+IF('Data 2022'!L26+'Data 2022'!O26+'Data 2022'!X26+'Data 2022'!AA26=0,"",('Data 2022'!M26-'Data 2022'!N26+'Data 2022'!P26-'Data 2022'!Q26+'Data 2022'!Y26-'Data 2022'!Z26+'Data 2022'!AB26-'Data 2022'!AC26)*1000000/('Data 2022'!L26+'Data 2022'!O26+'Data 2022'!X26+'Data 2022'!AA26))</f>
        <v>516018.60377269413</v>
      </c>
      <c r="BM26" s="133">
        <f>+('Data 2022'!L26+'Data 2022'!O26+'Data 2022'!X26+'Data 2022'!AA26)*1000/'Data 2022'!C26</f>
        <v>8.9552522807277182</v>
      </c>
      <c r="BN26" s="132">
        <f>+('Data 2022'!M26-'Data 2022'!N26+'Data 2022'!P26-'Data 2022'!Q26+'Data 2022'!Y26-'Data 2022'!Z26+'Data 2022'!AB26-'Data 2022'!AC26)*1000000/('Data 2022'!C26)</f>
        <v>4621.0767783333522</v>
      </c>
      <c r="BO26" s="135">
        <f>+IF('Data 2022'!AQ26=0,"",'Data 2022'!AU26*1000/'Data 2022'!$C26)</f>
        <v>0.11205429347653731</v>
      </c>
      <c r="BP26" s="135">
        <f>+IF('Data 2022'!AR26=0,"",'Data 2022'!AV26*1000/'Data 2022'!$C26)</f>
        <v>3.1713479285812446E-2</v>
      </c>
      <c r="BQ26" s="135">
        <f>+IF('Data 2022'!BI26=0,"",'Data 2022'!BI26*1000/'Data 2022'!$C26)</f>
        <v>6.3426958571624892E-3</v>
      </c>
      <c r="BS26" s="135">
        <f>+IF('Data 2022'!AS26=0,"",'Data 2022'!AS26*1000/'Data 2022'!$C26)</f>
        <v>0.2917640094294745</v>
      </c>
      <c r="BT26" s="135">
        <f>+IF('Data 2022'!AT26=0,"",'Data 2022'!AT26*1000/'Data 2022'!$C26)</f>
        <v>0.1754812520481622</v>
      </c>
      <c r="BU26" s="135">
        <f>+IF('Data 2022'!BJ26=0,"",'Data 2022'!BJ26*1000/'Data 2022'!$C26)</f>
        <v>0.12262545323847479</v>
      </c>
      <c r="BW26" s="135">
        <f>+IF('Data 2022'!AU26=0,"",'Data 2022'!AU26*1000/'Data 2022'!$C26)</f>
        <v>0.11205429347653731</v>
      </c>
      <c r="BX26" s="135">
        <f>+IF('Data 2022'!AV26=0,"",'Data 2022'!AV26*1000/'Data 2022'!$C26)</f>
        <v>3.1713479285812446E-2</v>
      </c>
      <c r="BY26" s="135">
        <f>+IF('Data 2022'!BK26=0,"",'Data 2022'!BK26*1000/'Data 2022'!$C26)</f>
        <v>2.1142319523874964E-2</v>
      </c>
      <c r="CA26" s="135">
        <f>+IF('Data 2022'!AW26=0,"",'Data 2022'!AW26*1000/'Data 2022'!$C26)</f>
        <v>0.41227523071556182</v>
      </c>
      <c r="CB26" s="135">
        <f>+IF('Data 2022'!AX26=0,"",'Data 2022'!AX26*1000/'Data 2022'!$C26)</f>
        <v>0.14799623666712475</v>
      </c>
      <c r="CC26" s="135">
        <f>+IF('Data 2022'!BL26=0,"",'Data 2022'!BL26*1000/'Data 2022'!$C26)</f>
        <v>9.7254669809824834E-2</v>
      </c>
      <c r="CE26" s="135">
        <f>+IF('Data 2022'!AY26=0,"",'Data 2022'!AY26*1000/'Data 2022'!$C26)</f>
        <v>0.63638381766863639</v>
      </c>
      <c r="CF26" s="135">
        <f>+IF('Data 2022'!AZ26=0,"",'Data 2022'!AZ26*1000/'Data 2022'!$C26)</f>
        <v>0.31290632895334947</v>
      </c>
      <c r="CG26" s="135">
        <f>+IF('Data 2022'!BM26=0,"",'Data 2022'!BM26*1000/'Data 2022'!$C26)</f>
        <v>0.21988012304829962</v>
      </c>
      <c r="CI26" s="135">
        <f>+IF('Data 2022'!BA26=0,"",'Data 2022'!BA26*1000/'Data 2022'!$C26)</f>
        <v>1.4884192944807975</v>
      </c>
      <c r="CJ26" s="135">
        <f>+IF('Data 2022'!BB26=0,"",'Data 2022'!BB26*1000/'Data 2022'!$C26)</f>
        <v>0.67866845671638631</v>
      </c>
      <c r="CK26" s="135">
        <f>+IF('Data 2022'!BC26=0,"",'Data 2022'!BC26*1000/'Data 2022'!$C26)</f>
        <v>17.40456885524911</v>
      </c>
      <c r="CM26" s="134">
        <f>+IF('Data 2022'!BD26-'Data 2022'!BG26-'Data 2022'!E26+'Data 2022'!BE26=0,"",('Data 2022'!BD26-'Data 2022'!BG26-'Data 2022'!E26)*1000000/('Data 2022'!BC26-'Data 2022'!BF26-'Data 2022'!D26))</f>
        <v>410113.88813308964</v>
      </c>
      <c r="CN26" s="134">
        <f>+IF('Data 2022'!BD26-'Data 2022'!BG26-'Data 2022'!E26=0,"",('Data 2022'!BD26-'Data 2022'!BE26-'Data 2022'!BG26-'Data 2022'!E26)*1000000/('Data 2022'!BC26-'Data 2022'!BF26-'Data 2022'!D26))</f>
        <v>378137.10628263425</v>
      </c>
      <c r="CO26" s="137">
        <f>+IF('Data 2022'!BC26-'Data 2022'!BF26-'Data 2022'!D26=0,"",('Data 2022'!BC26-'Data 2022'!BF26-'Data 2022'!D26)*1000/'Data 2022'!C26)</f>
        <v>16.317853631721935</v>
      </c>
      <c r="CP26" s="134">
        <f>+IF('Data 2022'!BD26-'Data 2022'!BG26-'Data 2022'!E26=0,"",('Data 2022'!BD26-'Data 2022'!BE26-'Data 2022'!BG26-'Data 2022'!E26)*1000000/'Data 2022'!C26)</f>
        <v>6170.3859530429072</v>
      </c>
    </row>
    <row r="27" spans="2:100" x14ac:dyDescent="0.25">
      <c r="B27" s="92" t="s">
        <v>22</v>
      </c>
      <c r="C27" s="132">
        <f>+IF('Data 2022'!D27=0,"",('Data 2022'!E27)*1000000/'Data 2022'!D27)</f>
        <v>156652.36051502146</v>
      </c>
      <c r="D27" s="133">
        <f>+IF('Data 2022'!D27=0,"",'Data 2022'!D27*1000/'Data 2022'!C27)</f>
        <v>1.3342113551120909</v>
      </c>
      <c r="E27" s="132">
        <f>+IF('Data 2022'!D27=0,"",('Data 2022'!E27)*1000000/'Data 2022'!C27)</f>
        <v>209.00735820425459</v>
      </c>
      <c r="F27" s="134">
        <f>+IF('Data 2022'!F27=0,"",('Data 2022'!G27)*1000000/'Data 2022'!F27)</f>
        <v>673076.92307692301</v>
      </c>
      <c r="G27" s="134">
        <f>+IF('Data 2022'!F27=0,"",('Data 2022'!G27-'Data 2022'!H27)*1000000/'Data 2022'!F27)</f>
        <v>576923.07692307688</v>
      </c>
      <c r="H27" s="133">
        <f>+IF('Data 2022'!F27=0,"",'Data 2022'!F27*1000/'Data 2022'!C27)</f>
        <v>5.9552781515732817E-2</v>
      </c>
      <c r="I27" s="132">
        <f>+IF('Data 2022'!F27=0,"",('Data 2022'!G27-'Data 2022'!H27)*1000000/'Data 2022'!C27)</f>
        <v>34.357373951384318</v>
      </c>
      <c r="J27" s="132">
        <f>+IF('Data 2022'!I27=0,"",('Data 2022'!J27)*1000000/'Data 2022'!I27)</f>
        <v>1350515.463917526</v>
      </c>
      <c r="K27" s="132">
        <f>+IF('Data 2022'!I27=0,"",('Data 2022'!J27-'Data 2022'!K27)*1000000/'Data 2022'!I27)</f>
        <v>1103092.7835051548</v>
      </c>
      <c r="L27" s="133">
        <f>+IF('Data 2022'!I27=0,"",'Data 2022'!I27*1000/'Data 2022'!C27)</f>
        <v>0.27772210610702319</v>
      </c>
      <c r="M27" s="132">
        <f>+IF('Data 2022'!I27=0,"",('Data 2022'!J27-'Data 2022'!K27)*1000000/'Data 2022'!C27)</f>
        <v>306.35325106651015</v>
      </c>
      <c r="N27" s="132">
        <f>+IF('Data 2022'!L27=0,"",('Data 2022'!M27)*1000000/'Data 2022'!L27)</f>
        <v>915169.66067864269</v>
      </c>
      <c r="O27" s="132">
        <f>+IF('Data 2022'!L27=0,"",('Data 2022'!M27-'Data 2022'!N27)*1000000/'Data 2022'!L27)</f>
        <v>780439.12175648706</v>
      </c>
      <c r="P27" s="133">
        <f>+IF('Data 2022'!L27=0,"",'Data 2022'!L27*1000/'Data 2022'!C27)</f>
        <v>2.8688407249405903</v>
      </c>
      <c r="Q27" s="132">
        <f>+IF('Data 2022'!L27=0,"",('Data 2022'!M27-'Data 2022'!N27)*1000000/'Data 2022'!C27)</f>
        <v>2238.955535831878</v>
      </c>
      <c r="R27" s="132">
        <f>+IF('Data 2022'!O27=0,"",('Data 2022'!P27)*1000000/'Data 2022'!O27)</f>
        <v>135818.90812250334</v>
      </c>
      <c r="S27" s="132">
        <f>+IF('Data 2022'!O27=0,"",('Data 2022'!P27-'Data 2022'!Q27)*1000000/'Data 2022'!O27)</f>
        <v>135685.75233022639</v>
      </c>
      <c r="T27" s="133">
        <f>+IF('Data 2022'!O27=0,"",'Data 2022'!O27*1000/'Data 2022'!C27)</f>
        <v>2.1501989864574687</v>
      </c>
      <c r="U27" s="132">
        <f>+IF('Data 2022'!O27=0,"",('Data 2022'!P27-'Data 2022'!Q27)*1000000/'Data 2022'!C27)</f>
        <v>291.75136713717183</v>
      </c>
      <c r="V27" s="132">
        <f>+IF('Data 2022'!X27=0,"",('Data 2022'!Y27)*1000000/'Data 2022'!X27)</f>
        <v>1612068.9655172415</v>
      </c>
      <c r="W27" s="132">
        <f>+IF('Data 2022'!X27=0,"",('Data 2022'!Y27-'Data 2022'!Z27)*1000000/'Data 2022'!X27)</f>
        <v>1198275.8620689656</v>
      </c>
      <c r="X27" s="133">
        <f>+IF('Data 2022'!X27=0,"",'Data 2022'!X27*1000/'Data 2022'!C27)</f>
        <v>0.99636384459014515</v>
      </c>
      <c r="Y27" s="132">
        <f>+IF('Data 2022'!X27=0,"",('Data 2022'!Y27-'Data 2022'!Z27)*1000000/'Data 2022'!C27)</f>
        <v>1193.9187448106049</v>
      </c>
      <c r="Z27" s="132">
        <f>+IF('Data 2022'!AA27=0,"",('Data 2022'!AB27)*1000000/'Data 2022'!AA27)</f>
        <v>752442.99674267101</v>
      </c>
      <c r="AA27" s="132">
        <f>+IF('Data 2022'!AA27=0,"",('Data 2022'!AB27-'Data 2022'!AC27)*1000000/'Data 2022'!AA27)</f>
        <v>654723.12703583064</v>
      </c>
      <c r="AB27" s="133">
        <f>+IF('Data 2022'!AA27=0,"",'Data 2022'!AA27*1000/'Data 2022'!C27)</f>
        <v>1.7579523005124975</v>
      </c>
      <c r="AC27" s="132">
        <f>+IF('Data 2022'!AA27=0,"",('Data 2022'!AB27-'Data 2022'!AC27)*1000000/'Data 2022'!C27)</f>
        <v>1150.9720273713747</v>
      </c>
      <c r="AD27" s="132">
        <f>+IF('Data 2022'!AD27=0,"",('Data 2022'!AE27)*1000000/'Data 2022'!AD27)</f>
        <v>18709.073900841908</v>
      </c>
      <c r="AE27" s="132">
        <f>+IF('Data 2022'!AD27=0,"",('Data 2022'!AE27-'Data 2022'!AF27)*1000000/'Data 2022'!AD27)</f>
        <v>18709.073900841908</v>
      </c>
      <c r="AF27" s="133">
        <f>+IF('Data 2022'!AD27=0,"",'Data 2022'!AD27*1000/'Data 2022'!C27)</f>
        <v>3.0606693961691529</v>
      </c>
      <c r="AG27" s="132">
        <f>+IF('Data 2022'!AD27=0,"",('Data 2022'!AE27-'Data 2022'!AF27)*1000000/'Data 2022'!C27)</f>
        <v>57.262289918973863</v>
      </c>
      <c r="AH27" s="132">
        <f>+IF('Data 2022'!AG27=0,"",('Data 2022'!AH27)*1000000/'Data 2022'!AG27)</f>
        <v>145510.83591331271</v>
      </c>
      <c r="AI27" s="132">
        <f>+IF('Data 2022'!AG27=0,"",('Data 2022'!AH27-'Data 2022'!AI27)*1000000/'Data 2022'!AG27)</f>
        <v>145510.83591331271</v>
      </c>
      <c r="AJ27" s="133">
        <f>+IF('Data 2022'!AG27=0,"",'Data 2022'!AG27*1000/'Data 2022'!C27)</f>
        <v>1.8495719643828554</v>
      </c>
      <c r="AK27" s="132">
        <f>+IF('Data 2022'!AG27=0,"",('Data 2022'!AH27-'Data 2022'!AI27)*1000000/'Data 2022'!C27)</f>
        <v>269.13276261917713</v>
      </c>
      <c r="AL27" s="132">
        <f>+IF('Data 2022'!AJ27=0,"",('Data 2022'!AK27)*1000000/'Data 2022'!AJ27)</f>
        <v>219712.52566735115</v>
      </c>
      <c r="AM27" s="132">
        <f>+IF('Data 2022'!AJ27=0,"",('Data 2022'!AK27-'Data 2022'!AL27)*1000000/'Data 2022'!AJ27)</f>
        <v>219575.63312799454</v>
      </c>
      <c r="AN27" s="133">
        <f>+IF('Data 2022'!AJ27=0,"",'Data 2022'!AJ27*1000/'Data 2022'!C27)</f>
        <v>4.1830102785810404</v>
      </c>
      <c r="AO27" s="132">
        <f>+IF('Data 2022'!AJ27=0,"",('Data 2022'!AK27-'Data 2022'!AL27)*1000000/'Data 2022'!C27)</f>
        <v>918.48713030034071</v>
      </c>
      <c r="AP27" s="132">
        <f>+IF('Data 2022'!AM27=0,"",('Data 2022'!AN27)*1000000/'Data 2022'!AM27)</f>
        <v>40000</v>
      </c>
      <c r="AQ27" s="133">
        <f>+IF('Data 2022'!AM27=0,"",'Data 2022'!AM27*1000/'Data 2022'!C27)</f>
        <v>0.42946717439230397</v>
      </c>
      <c r="AR27" s="132">
        <f>+IF('Data 2022'!AM27=0,"",('Data 2022'!AN27)*1000000/'Data 2022'!C27)</f>
        <v>17.178686975692159</v>
      </c>
      <c r="AS27" s="132">
        <f>+IF('Data 2022'!AO27=0,"",('Data 2022'!AP27)*1000000/'Data 2022'!AO27)</f>
        <v>66787.00361010831</v>
      </c>
      <c r="AT27" s="133">
        <f>+IF('Data 2022'!AO27=0,"",'Data 2022'!AO27*1000/'Data 2022'!C27)</f>
        <v>1.5861654307555759</v>
      </c>
      <c r="AU27" s="132">
        <f>+IF('Data 2022'!AO27=0,"",('Data 2022'!AP27)*1000000/'Data 2022'!C27)</f>
        <v>105.93523635010165</v>
      </c>
      <c r="AV27" s="132">
        <f>+IF('Data 2022'!U27=0,"",('Data 2022'!V27)*1000000/'Data 2022'!U27)</f>
        <v>499999.99999999994</v>
      </c>
      <c r="AW27" s="132">
        <f>+IF('Data 2022'!U27=0,"",('Data 2022'!V27-'Data 2022'!W27)*1000000/'Data 2022'!U27)</f>
        <v>284946.2365591398</v>
      </c>
      <c r="AX27" s="133">
        <f>+IF('Data 2022'!U27=0,"",'Data 2022'!U27*1000/'Data 2022'!C27)</f>
        <v>0.53253929624645691</v>
      </c>
      <c r="AY27" s="132">
        <f>+IF('Data 2022'!U27=0,"",('Data 2022'!V27-'Data 2022'!W27)*1000000/'Data 2022'!C27)</f>
        <v>151.74506828528075</v>
      </c>
      <c r="AZ27" s="132">
        <f>+IF(AS27="","",+IF('Data 2022'!BC27=0,0,('Data 2022'!BD27)*1000000/'Data 2022'!BC27))</f>
        <v>384396.04605691938</v>
      </c>
      <c r="BA27" s="132">
        <f>+IF(AS27="","",+IF('Data 2022'!BC27=0,0,('Data 2022'!BD27-'Data 2022'!BE27)*1000000/'Data 2022'!BC27))</f>
        <v>329364.00173799699</v>
      </c>
      <c r="BB27" s="133">
        <f>+IF(AT27="","",IF('Data 2022'!BC27=0,"",'Data 2022'!BC27*1000/'Data 2022'!C27))</f>
        <v>21.086265639762935</v>
      </c>
      <c r="BC27" s="132">
        <f>+IF(AU27="","",IF('Data 2022'!BC27=0,"",('Data 2022'!BD27-'Data 2022'!BE27)*1000000/'Data 2022'!C27))</f>
        <v>6945.0568328227455</v>
      </c>
      <c r="BD27" s="132">
        <f>+IF('Data 2022'!BC27-'Data 2022'!BF27=0,"",('Data 2022'!BD27-'Data 2022'!BG27)*1000000/('Data 2022'!BC27-'Data 2022'!BF27))</f>
        <v>418568.34013932256</v>
      </c>
      <c r="BE27" s="132">
        <f>+IF('Data 2022'!BC27-'Data 2022'!BF27=0,"",('Data 2022'!BD27-'Data 2022'!BG27-'Data 2022'!BE27)*1000000/('Data 2022'!BC27-'Data 2022'!BF27))</f>
        <v>357719.79341820802</v>
      </c>
      <c r="BF27" s="133">
        <f>+IF('Data 2022'!BC27-'Data 2022'!BF27=0,"",('Data 2022'!BC27-'Data 2022'!BF27)*1000/'Data 2022'!C27)</f>
        <v>19.070633034615053</v>
      </c>
      <c r="BG27" s="132">
        <f>+IF('Data 2022'!BC27-'Data 2022'!BF27=0,"",('Data 2022'!BD27-'Data 2022'!BE27-'Data 2022'!BG27)*1000000/'Data 2022'!C27)</f>
        <v>6821.942909496951</v>
      </c>
      <c r="BH27" s="132">
        <f>+IF('Data 2022'!BF27=0,"",('Data 2022'!BG27)*1000000/'Data 2022'!BF27)</f>
        <v>61079.545454545449</v>
      </c>
      <c r="BI27" s="133">
        <f>+IF('Data 2022'!BF27=0,"",'Data 2022'!BF27*1000/'Data 2022'!C27)</f>
        <v>2.0156326051478799</v>
      </c>
      <c r="BJ27" s="132">
        <f>+IF('Data 2022'!BF27=0,"",('Data 2022'!BG27)*1000000/'Data 2022'!C27)</f>
        <v>123.11392332579379</v>
      </c>
      <c r="BK27" s="132">
        <f>+IF('Data 2022'!L27+'Data 2022'!O27+'Data 2022'!X27+'Data 2022'!AA27=0,"",('Data 2022'!M27+'Data 2022'!P27+'Data 2022'!Y27+'Data 2022'!AB27)*1000000/('Data 2022'!L27+'Data 2022'!O27+'Data 2022'!X27+'Data 2022'!AA27))</f>
        <v>752117.86372007371</v>
      </c>
      <c r="BL27" s="132">
        <f>+IF('Data 2022'!L27+'Data 2022'!O27+'Data 2022'!X27+'Data 2022'!AA27=0,"",('Data 2022'!M27-'Data 2022'!N27+'Data 2022'!P27-'Data 2022'!Q27+'Data 2022'!Y27-'Data 2022'!Z27+'Data 2022'!AB27-'Data 2022'!AC27)*1000000/('Data 2022'!L27+'Data 2022'!O27+'Data 2022'!X27+'Data 2022'!AA27))</f>
        <v>627219.1528545121</v>
      </c>
      <c r="BM27" s="133">
        <f>+('Data 2022'!L27+'Data 2022'!O27+'Data 2022'!X27+'Data 2022'!AA27)*1000/'Data 2022'!C27</f>
        <v>7.773355856500701</v>
      </c>
      <c r="BN27" s="132">
        <f>+('Data 2022'!M27-'Data 2022'!N27+'Data 2022'!P27-'Data 2022'!Q27+'Data 2022'!Y27-'Data 2022'!Z27+'Data 2022'!AB27-'Data 2022'!AC27)*1000000/('Data 2022'!C27)</f>
        <v>4875.5976751510298</v>
      </c>
      <c r="BO27" s="135">
        <f>+IF('Data 2022'!AQ27=0,"",'Data 2022'!AU27*1000/'Data 2022'!$C27)</f>
        <v>1.1166146534199903</v>
      </c>
      <c r="BP27" s="135" t="str">
        <f>+IF('Data 2022'!AR27=0,"",'Data 2022'!AV27*1000/'Data 2022'!$C27)</f>
        <v/>
      </c>
      <c r="BQ27" s="135" t="str">
        <f>+IF('Data 2022'!BI27=0,"",'Data 2022'!BI27*1000/'Data 2022'!$C27)</f>
        <v/>
      </c>
      <c r="BS27" s="135">
        <f>+IF('Data 2022'!AS27=0,"",'Data 2022'!AS27*1000/'Data 2022'!$C27)</f>
        <v>8.5893434878460795E-2</v>
      </c>
      <c r="BT27" s="135" t="str">
        <f>+IF('Data 2022'!AT27=0,"",'Data 2022'!AT27*1000/'Data 2022'!$C27)</f>
        <v/>
      </c>
      <c r="BU27" s="135">
        <f>+IF('Data 2022'!BJ27=0,"",'Data 2022'!BJ27*1000/'Data 2022'!$C27)</f>
        <v>8.5893434878460795E-2</v>
      </c>
      <c r="BW27" s="135">
        <f>+IF('Data 2022'!AU27=0,"",'Data 2022'!AU27*1000/'Data 2022'!$C27)</f>
        <v>1.1166146534199903</v>
      </c>
      <c r="BX27" s="135">
        <f>+IF('Data 2022'!AV27=0,"",'Data 2022'!AV27*1000/'Data 2022'!$C27)</f>
        <v>0.14315572479743466</v>
      </c>
      <c r="BY27" s="135">
        <f>+IF('Data 2022'!BK27=0,"",'Data 2022'!BK27*1000/'Data 2022'!$C27)</f>
        <v>0.11452457983794773</v>
      </c>
      <c r="CA27" s="135">
        <f>+IF('Data 2022'!AW27=0,"",'Data 2022'!AW27*1000/'Data 2022'!$C27)</f>
        <v>0.28631144959486932</v>
      </c>
      <c r="CB27" s="135">
        <f>+IF('Data 2022'!AX27=0,"",'Data 2022'!AX27*1000/'Data 2022'!$C27)</f>
        <v>2.8631144959486932E-2</v>
      </c>
      <c r="CC27" s="135">
        <f>+IF('Data 2022'!BL27=0,"",'Data 2022'!BL27*1000/'Data 2022'!$C27)</f>
        <v>8.5893434878460795E-2</v>
      </c>
      <c r="CE27" s="135">
        <f>+IF('Data 2022'!AY27=0,"",'Data 2022'!AY27*1000/'Data 2022'!$C27)</f>
        <v>0.48672946431127778</v>
      </c>
      <c r="CF27" s="135">
        <f>+IF('Data 2022'!AZ27=0,"",'Data 2022'!AZ27*1000/'Data 2022'!$C27)</f>
        <v>2.8631144959486932E-2</v>
      </c>
      <c r="CG27" s="135">
        <f>+IF('Data 2022'!BM27=0,"",'Data 2022'!BM27*1000/'Data 2022'!$C27)</f>
        <v>0.22904915967589545</v>
      </c>
      <c r="CI27" s="135">
        <f>+IF('Data 2022'!BA27=0,"",'Data 2022'!BA27*1000/'Data 2022'!$C27)</f>
        <v>2.0041801471640852</v>
      </c>
      <c r="CJ27" s="135">
        <f>+IF('Data 2022'!BB27=0,"",'Data 2022'!BB27*1000/'Data 2022'!$C27)</f>
        <v>0.20041801471640852</v>
      </c>
      <c r="CK27" s="135">
        <f>+IF('Data 2022'!BC27=0,"",'Data 2022'!BC27*1000/'Data 2022'!$C27)</f>
        <v>21.086265639762935</v>
      </c>
      <c r="CM27" s="134">
        <f>+IF('Data 2022'!BD27-'Data 2022'!BG27-'Data 2022'!E27+'Data 2022'!BE27=0,"",('Data 2022'!BD27-'Data 2022'!BG27-'Data 2022'!E27)*1000000/('Data 2022'!BC27-'Data 2022'!BF27-'Data 2022'!D27))</f>
        <v>438270.80777426227</v>
      </c>
      <c r="CN27" s="134">
        <f>+IF('Data 2022'!BD27-'Data 2022'!BG27-'Data 2022'!E27=0,"",('Data 2022'!BD27-'Data 2022'!BE27-'Data 2022'!BG27-'Data 2022'!E27)*1000000/('Data 2022'!BC27-'Data 2022'!BF27-'Data 2022'!D27))</f>
        <v>372844.96674630337</v>
      </c>
      <c r="CO27" s="137">
        <f>+IF('Data 2022'!BC27-'Data 2022'!BF27-'Data 2022'!D27=0,"",('Data 2022'!BC27-'Data 2022'!BF27-'Data 2022'!D27)*1000/'Data 2022'!C27)</f>
        <v>17.736421679502964</v>
      </c>
      <c r="CP27" s="134">
        <f>+IF('Data 2022'!BD27-'Data 2022'!BG27-'Data 2022'!E27=0,"",('Data 2022'!BD27-'Data 2022'!BE27-'Data 2022'!BG27-'Data 2022'!E27)*1000000/'Data 2022'!C27)</f>
        <v>6612.9355512926959</v>
      </c>
    </row>
    <row r="28" spans="2:100" x14ac:dyDescent="0.25">
      <c r="B28" s="92" t="s">
        <v>24</v>
      </c>
      <c r="C28" s="132">
        <f>+IF('Data 2022'!D28=0,"",('Data 2022'!E28)*1000000/'Data 2022'!D28)</f>
        <v>340827.33812949638</v>
      </c>
      <c r="D28" s="133">
        <f>+IF('Data 2022'!D28=0,"",'Data 2022'!D28*1000/'Data 2022'!C28)</f>
        <v>1.8055465350392934</v>
      </c>
      <c r="E28" s="132">
        <f>+IF('Data 2022'!D28=0,"",('Data 2022'!E28)*1000000/'Data 2022'!C28)</f>
        <v>615.37961940637786</v>
      </c>
      <c r="F28" s="134">
        <f>+IF('Data 2022'!F28=0,"",('Data 2022'!G28)*1000000/'Data 2022'!F28)</f>
        <v>333333.33333333337</v>
      </c>
      <c r="G28" s="134">
        <f>+IF('Data 2022'!F28=0,"",('Data 2022'!G28-'Data 2022'!H28)*1000000/'Data 2022'!F28)</f>
        <v>-1083333.3333333333</v>
      </c>
      <c r="H28" s="133">
        <f>+IF('Data 2022'!F28=0,"",'Data 2022'!F28*1000/'Data 2022'!C28)</f>
        <v>3.8968630252646616E-2</v>
      </c>
      <c r="I28" s="132">
        <f>+IF('Data 2022'!F28=0,"",('Data 2022'!G28-'Data 2022'!H28)*1000000/'Data 2022'!C28)</f>
        <v>-42.21601610703383</v>
      </c>
      <c r="J28" s="132">
        <f>+IF('Data 2022'!I28=0,"",('Data 2022'!J28)*1000000/'Data 2022'!I28)</f>
        <v>1759689.9224806202</v>
      </c>
      <c r="K28" s="132">
        <f>+IF('Data 2022'!I28=0,"",('Data 2022'!J28-'Data 2022'!K28)*1000000/'Data 2022'!I28)</f>
        <v>1387596.8992248061</v>
      </c>
      <c r="L28" s="133">
        <f>+IF('Data 2022'!I28=0,"",'Data 2022'!I28*1000/'Data 2022'!C28)</f>
        <v>0.41891277521595116</v>
      </c>
      <c r="M28" s="132">
        <f>+IF('Data 2022'!I28=0,"",('Data 2022'!J28-'Data 2022'!K28)*1000000/'Data 2022'!C28)</f>
        <v>581.28206793531206</v>
      </c>
      <c r="N28" s="132">
        <f>+IF('Data 2022'!L28=0,"",('Data 2022'!M28)*1000000/'Data 2022'!L28)</f>
        <v>729277.56653992401</v>
      </c>
      <c r="O28" s="132">
        <f>+IF('Data 2022'!L28=0,"",('Data 2022'!M28-'Data 2022'!N28)*1000000/'Data 2022'!L28)</f>
        <v>662357.4144486693</v>
      </c>
      <c r="P28" s="133">
        <f>+IF('Data 2022'!L28=0,"",'Data 2022'!L28*1000/'Data 2022'!C28)</f>
        <v>4.2703123985191924</v>
      </c>
      <c r="Q28" s="132">
        <f>+IF('Data 2022'!L28=0,"",('Data 2022'!M28-'Data 2022'!N28)*1000000/'Data 2022'!C28)</f>
        <v>2828.4730791712677</v>
      </c>
      <c r="R28" s="132">
        <f>+IF('Data 2022'!O28=0,"",('Data 2022'!P28)*1000000/'Data 2022'!O28)</f>
        <v>73298.429319371731</v>
      </c>
      <c r="S28" s="132">
        <f>+IF('Data 2022'!O28=0,"",('Data 2022'!P28-'Data 2022'!Q28)*1000000/'Data 2022'!O28)</f>
        <v>72425.828970331597</v>
      </c>
      <c r="T28" s="133">
        <f>+IF('Data 2022'!O28=0,"",'Data 2022'!O28*1000/'Data 2022'!C28)</f>
        <v>7.4430083782555041</v>
      </c>
      <c r="U28" s="132">
        <f>+IF('Data 2022'!O28=0,"",('Data 2022'!P28-'Data 2022'!Q28)*1000000/'Data 2022'!C28)</f>
        <v>539.06605182827832</v>
      </c>
      <c r="V28" s="132">
        <f>+IF('Data 2022'!X28=0,"",('Data 2022'!Y28)*1000000/'Data 2022'!X28)</f>
        <v>1190709.0464547677</v>
      </c>
      <c r="W28" s="132">
        <f>+IF('Data 2022'!X28=0,"",('Data 2022'!Y28-'Data 2022'!Z28)*1000000/'Data 2022'!X28)</f>
        <v>1007334.9633251834</v>
      </c>
      <c r="X28" s="133">
        <f>+IF('Data 2022'!X28=0,"",'Data 2022'!X28*1000/'Data 2022'!C28)</f>
        <v>1.3281808144443723</v>
      </c>
      <c r="Y28" s="132">
        <f>+IF('Data 2022'!X28=0,"",('Data 2022'!Y28-'Data 2022'!Z28)*1000000/'Data 2022'!C28)</f>
        <v>1337.9229720075339</v>
      </c>
      <c r="Z28" s="132">
        <f>+IF('Data 2022'!AA28=0,"",('Data 2022'!AB28)*1000000/'Data 2022'!AA28)</f>
        <v>857493.85749385739</v>
      </c>
      <c r="AA28" s="132">
        <f>+IF('Data 2022'!AA28=0,"",('Data 2022'!AB28-'Data 2022'!AC28)*1000000/'Data 2022'!AA28)</f>
        <v>759213.75921375921</v>
      </c>
      <c r="AB28" s="133">
        <f>+IF('Data 2022'!AA28=0,"",'Data 2022'!AA28*1000/'Data 2022'!C28)</f>
        <v>1.3216860427355979</v>
      </c>
      <c r="AC28" s="132">
        <f>+IF('Data 2022'!AA28=0,"",('Data 2022'!AB28-'Data 2022'!AC28)*1000000/'Data 2022'!C28)</f>
        <v>1003.4422290056505</v>
      </c>
      <c r="AD28" s="132">
        <f>+IF('Data 2022'!AD28=0,"",('Data 2022'!AE28)*1000000/'Data 2022'!AD28)</f>
        <v>16267.942583732058</v>
      </c>
      <c r="AE28" s="132">
        <f>+IF('Data 2022'!AD28=0,"",('Data 2022'!AE28-'Data 2022'!AF28)*1000000/'Data 2022'!AD28)</f>
        <v>16267.942583732058</v>
      </c>
      <c r="AF28" s="133">
        <f>+IF('Data 2022'!AD28=0,"",'Data 2022'!AD28*1000/'Data 2022'!C28)</f>
        <v>3.393518217834643</v>
      </c>
      <c r="AG28" s="132">
        <f>+IF('Data 2022'!AD28=0,"",('Data 2022'!AE28-'Data 2022'!AF28)*1000000/'Data 2022'!C28)</f>
        <v>55.205559524582711</v>
      </c>
      <c r="AH28" s="132">
        <f>+IF('Data 2022'!AG28=0,"",('Data 2022'!AH28)*1000000/'Data 2022'!AG28)</f>
        <v>183235.86744639376</v>
      </c>
      <c r="AI28" s="132">
        <f>+IF('Data 2022'!AG28=0,"",('Data 2022'!AH28-'Data 2022'!AI28)*1000000/'Data 2022'!AG28)</f>
        <v>179337.23196881096</v>
      </c>
      <c r="AJ28" s="133">
        <f>+IF('Data 2022'!AG28=0,"",'Data 2022'!AG28*1000/'Data 2022'!C28)</f>
        <v>1.6659089433006429</v>
      </c>
      <c r="AK28" s="132">
        <f>+IF('Data 2022'!AG28=0,"",('Data 2022'!AH28-'Data 2022'!AI28)*1000000/'Data 2022'!C28)</f>
        <v>298.75949860362414</v>
      </c>
      <c r="AL28" s="132">
        <f>+IF('Data 2022'!AJ28=0,"",('Data 2022'!AK28)*1000000/'Data 2022'!AJ28)</f>
        <v>211788.2117882118</v>
      </c>
      <c r="AM28" s="132">
        <f>+IF('Data 2022'!AJ28=0,"",('Data 2022'!AK28-'Data 2022'!AL28)*1000000/'Data 2022'!AJ28)</f>
        <v>211788.2117882118</v>
      </c>
      <c r="AN28" s="133">
        <f>+IF('Data 2022'!AJ28=0,"",'Data 2022'!AJ28*1000/'Data 2022'!C28)</f>
        <v>3.2506332402416054</v>
      </c>
      <c r="AO28" s="132">
        <f>+IF('Data 2022'!AJ28=0,"",('Data 2022'!AK28-'Data 2022'!AL28)*1000000/'Data 2022'!C28)</f>
        <v>688.44580113009033</v>
      </c>
      <c r="AP28" s="132">
        <f>+IF('Data 2022'!AM28=0,"",('Data 2022'!AN28)*1000000/'Data 2022'!AM28)</f>
        <v>84415.58441558441</v>
      </c>
      <c r="AQ28" s="133">
        <f>+IF('Data 2022'!AM28=0,"",'Data 2022'!AM28*1000/'Data 2022'!C28)</f>
        <v>0.50009742157563164</v>
      </c>
      <c r="AR28" s="132">
        <f>+IF('Data 2022'!AM28=0,"",('Data 2022'!AN28)*1000000/'Data 2022'!C28)</f>
        <v>42.216016107033838</v>
      </c>
      <c r="AS28" s="132">
        <f>+IF('Data 2022'!AO28=0,"",('Data 2022'!AP28)*1000000/'Data 2022'!AO28)</f>
        <v>79207.920792079211</v>
      </c>
      <c r="AT28" s="133">
        <f>+IF('Data 2022'!AO28=0,"",'Data 2022'!AO28*1000/'Data 2022'!C28)</f>
        <v>0.98395791387932718</v>
      </c>
      <c r="AU28" s="132">
        <f>+IF('Data 2022'!AO28=0,"",('Data 2022'!AP28)*1000000/'Data 2022'!C28)</f>
        <v>77.937260505293239</v>
      </c>
      <c r="AV28" s="132">
        <f>+IF('Data 2022'!U28=0,"",('Data 2022'!V28)*1000000/'Data 2022'!U28)</f>
        <v>696078.43137254904</v>
      </c>
      <c r="AW28" s="132">
        <f>+IF('Data 2022'!U28=0,"",('Data 2022'!V28-'Data 2022'!W28)*1000000/'Data 2022'!U28)</f>
        <v>348039.21568627452</v>
      </c>
      <c r="AX28" s="133">
        <f>+IF('Data 2022'!U28=0,"",'Data 2022'!U28*1000/'Data 2022'!C28)</f>
        <v>0.33123335714749624</v>
      </c>
      <c r="AY28" s="132">
        <f>+IF('Data 2022'!U28=0,"",('Data 2022'!V28-'Data 2022'!W28)*1000000/'Data 2022'!C28)</f>
        <v>115.28219783074626</v>
      </c>
      <c r="AZ28" s="132">
        <f>+IF(AS28="","",+IF('Data 2022'!BC28=0,0,('Data 2022'!BD28)*1000000/'Data 2022'!BC28))</f>
        <v>346623.91093901265</v>
      </c>
      <c r="BA28" s="132">
        <f>+IF(AS28="","",+IF('Data 2022'!BC28=0,0,('Data 2022'!BD28-'Data 2022'!BE28)*1000000/'Data 2022'!BC28))</f>
        <v>308809.29332042602</v>
      </c>
      <c r="BB28" s="133">
        <f>+IF(AT28="","",IF('Data 2022'!BC28=0,"",'Data 2022'!BC28*1000/'Data 2022'!C28))</f>
        <v>26.836396700655968</v>
      </c>
      <c r="BC28" s="132">
        <f>+IF(AU28="","",IF('Data 2022'!BC28=0,"",('Data 2022'!BD28-'Data 2022'!BE28)*1000000/'Data 2022'!C28))</f>
        <v>8287.3287003961814</v>
      </c>
      <c r="BD28" s="132">
        <f>+IF('Data 2022'!BC28-'Data 2022'!BF28=0,"",('Data 2022'!BD28-'Data 2022'!BG28)*1000000/('Data 2022'!BC28-'Data 2022'!BF28))</f>
        <v>362174.97117971058</v>
      </c>
      <c r="BE28" s="132">
        <f>+IF('Data 2022'!BC28-'Data 2022'!BF28=0,"",('Data 2022'!BD28-'Data 2022'!BG28-'Data 2022'!BE28)*1000000/('Data 2022'!BC28-'Data 2022'!BF28))</f>
        <v>322146.7913411042</v>
      </c>
      <c r="BF28" s="133">
        <f>+IF('Data 2022'!BC28-'Data 2022'!BF28=0,"",('Data 2022'!BC28-'Data 2022'!BF28)*1000/'Data 2022'!C28)</f>
        <v>25.352341365201006</v>
      </c>
      <c r="BG28" s="132">
        <f>+IF('Data 2022'!BC28-'Data 2022'!BF28=0,"",('Data 2022'!BD28-'Data 2022'!BE28-'Data 2022'!BG28)*1000000/'Data 2022'!C28)</f>
        <v>8167.1754237838541</v>
      </c>
      <c r="BH28" s="132">
        <f>+IF('Data 2022'!BF28=0,"",('Data 2022'!BG28)*1000000/'Data 2022'!BF28)</f>
        <v>80962.800875273519</v>
      </c>
      <c r="BI28" s="133">
        <f>+IF('Data 2022'!BF28=0,"",'Data 2022'!BF28*1000/'Data 2022'!C28)</f>
        <v>1.4840553354549588</v>
      </c>
      <c r="BJ28" s="132">
        <f>+IF('Data 2022'!BF28=0,"",('Data 2022'!BG28)*1000000/'Data 2022'!C28)</f>
        <v>120.15327661232708</v>
      </c>
      <c r="BK28" s="132">
        <f>+IF('Data 2022'!L28+'Data 2022'!O28+'Data 2022'!X28+'Data 2022'!AA28=0,"",('Data 2022'!M28+'Data 2022'!P28+'Data 2022'!Y28+'Data 2022'!AB28)*1000000/('Data 2022'!L28+'Data 2022'!O28+'Data 2022'!X28+'Data 2022'!AA28))</f>
        <v>443816.41419850785</v>
      </c>
      <c r="BL28" s="132">
        <f>+IF('Data 2022'!L28+'Data 2022'!O28+'Data 2022'!X28+'Data 2022'!AA28=0,"",('Data 2022'!M28-'Data 2022'!N28+'Data 2022'!P28-'Data 2022'!Q28+'Data 2022'!Y28-'Data 2022'!Z28+'Data 2022'!AB28-'Data 2022'!AC28)*1000000/('Data 2022'!L28+'Data 2022'!O28+'Data 2022'!X28+'Data 2022'!AA28))</f>
        <v>397467.78204838349</v>
      </c>
      <c r="BM28" s="133">
        <f>+('Data 2022'!L28+'Data 2022'!O28+'Data 2022'!X28+'Data 2022'!AA28)*1000/'Data 2022'!C28</f>
        <v>14.363187633954665</v>
      </c>
      <c r="BN28" s="132">
        <f>+('Data 2022'!M28-'Data 2022'!N28+'Data 2022'!P28-'Data 2022'!Q28+'Data 2022'!Y28-'Data 2022'!Z28+'Data 2022'!AB28-'Data 2022'!AC28)*1000000/('Data 2022'!C28)</f>
        <v>5708.9043320127294</v>
      </c>
      <c r="BO28" s="135">
        <f>+IF('Data 2022'!AQ28=0,"",'Data 2022'!AU28*1000/'Data 2022'!$C28)</f>
        <v>1.9159576540884589</v>
      </c>
      <c r="BP28" s="135">
        <f>+IF('Data 2022'!AR28=0,"",'Data 2022'!AV28*1000/'Data 2022'!$C28)</f>
        <v>0.48710787815808276</v>
      </c>
      <c r="BQ28" s="135" t="str">
        <f>+IF('Data 2022'!BI28=0,"",'Data 2022'!BI28*1000/'Data 2022'!$C28)</f>
        <v/>
      </c>
      <c r="BS28" s="135">
        <f>+IF('Data 2022'!AS28=0,"",'Data 2022'!AS28*1000/'Data 2022'!$C28)</f>
        <v>0.38968630252646619</v>
      </c>
      <c r="BT28" s="135">
        <f>+IF('Data 2022'!AT28=0,"",'Data 2022'!AT28*1000/'Data 2022'!$C28)</f>
        <v>0.357212443982594</v>
      </c>
      <c r="BU28" s="135">
        <f>+IF('Data 2022'!BJ28=0,"",'Data 2022'!BJ28*1000/'Data 2022'!$C28)</f>
        <v>0.32473858543872181</v>
      </c>
      <c r="BW28" s="135">
        <f>+IF('Data 2022'!AU28=0,"",'Data 2022'!AU28*1000/'Data 2022'!$C28)</f>
        <v>1.9159576540884589</v>
      </c>
      <c r="BX28" s="135">
        <f>+IF('Data 2022'!AV28=0,"",'Data 2022'!AV28*1000/'Data 2022'!$C28)</f>
        <v>0.48710787815808276</v>
      </c>
      <c r="BY28" s="135">
        <f>+IF('Data 2022'!BK28=0,"",'Data 2022'!BK28*1000/'Data 2022'!$C28)</f>
        <v>0.32473858543872181</v>
      </c>
      <c r="CA28" s="135">
        <f>+IF('Data 2022'!AW28=0,"",'Data 2022'!AW28*1000/'Data 2022'!$C28)</f>
        <v>0.61700331233357153</v>
      </c>
      <c r="CB28" s="135">
        <f>+IF('Data 2022'!AX28=0,"",'Data 2022'!AX28*1000/'Data 2022'!$C28)</f>
        <v>0.19484315126323309</v>
      </c>
      <c r="CC28" s="135">
        <f>+IF('Data 2022'!BL28=0,"",'Data 2022'!BL28*1000/'Data 2022'!$C28)</f>
        <v>9.7421575631616547E-2</v>
      </c>
      <c r="CE28" s="135">
        <f>+IF('Data 2022'!AY28=0,"",'Data 2022'!AY28*1000/'Data 2022'!$C28)</f>
        <v>0.94174189777229333</v>
      </c>
      <c r="CF28" s="135">
        <f>+IF('Data 2022'!AZ28=0,"",'Data 2022'!AZ28*1000/'Data 2022'!$C28)</f>
        <v>0.32473858543872181</v>
      </c>
      <c r="CG28" s="135">
        <f>+IF('Data 2022'!BM28=0,"",'Data 2022'!BM28*1000/'Data 2022'!$C28)</f>
        <v>0.22731700980710529</v>
      </c>
      <c r="CI28" s="135">
        <f>+IF('Data 2022'!BA28=0,"",'Data 2022'!BA28*1000/'Data 2022'!$C28)</f>
        <v>3.8968630252646621</v>
      </c>
      <c r="CJ28" s="135">
        <f>+IF('Data 2022'!BB28=0,"",'Data 2022'!BB28*1000/'Data 2022'!$C28)</f>
        <v>1.3963759173865038</v>
      </c>
      <c r="CK28" s="135">
        <f>+IF('Data 2022'!BC28=0,"",'Data 2022'!BC28*1000/'Data 2022'!$C28)</f>
        <v>26.836396700655968</v>
      </c>
      <c r="CM28" s="134">
        <f>+IF('Data 2022'!BD28-'Data 2022'!BG28-'Data 2022'!E28+'Data 2022'!BE28=0,"",('Data 2022'!BD28-'Data 2022'!BG28-'Data 2022'!E28)*1000000/('Data 2022'!BC28-'Data 2022'!BF28-'Data 2022'!D28))</f>
        <v>363811.88801544625</v>
      </c>
      <c r="CN28" s="134">
        <f>+IF('Data 2022'!BD28-'Data 2022'!BG28-'Data 2022'!E28=0,"",('Data 2022'!BD28-'Data 2022'!BE28-'Data 2022'!BG28-'Data 2022'!E28)*1000000/('Data 2022'!BC28-'Data 2022'!BF28-'Data 2022'!D28))</f>
        <v>320714.38422286592</v>
      </c>
      <c r="CO28" s="137">
        <f>+IF('Data 2022'!BC28-'Data 2022'!BF28-'Data 2022'!D28=0,"",('Data 2022'!BC28-'Data 2022'!BF28-'Data 2022'!D28)*1000/'Data 2022'!C28)</f>
        <v>23.546794830161712</v>
      </c>
      <c r="CP28" s="134">
        <f>+IF('Data 2022'!BD28-'Data 2022'!BG28-'Data 2022'!E28=0,"",('Data 2022'!BD28-'Data 2022'!BE28-'Data 2022'!BG28-'Data 2022'!E28)*1000000/'Data 2022'!C28)</f>
        <v>7551.7958043774761</v>
      </c>
    </row>
    <row r="29" spans="2:100" x14ac:dyDescent="0.25">
      <c r="B29" s="92" t="s">
        <v>23</v>
      </c>
      <c r="C29" s="132">
        <f>+IF('Data 2022'!D29=0,"",('Data 2022'!E29)*1000000/'Data 2022'!D29)</f>
        <v>318181.81818181818</v>
      </c>
      <c r="D29" s="133">
        <f>+IF('Data 2022'!D29=0,"",'Data 2022'!D29*1000/'Data 2022'!C29)</f>
        <v>1.6300744842647117</v>
      </c>
      <c r="E29" s="132">
        <f>+IF('Data 2022'!D29=0,"",('Data 2022'!E29)*1000000/'Data 2022'!C29)</f>
        <v>518.66006317513552</v>
      </c>
      <c r="F29" s="134">
        <f>+IF('Data 2022'!F29=0,"",('Data 2022'!G29)*1000000/'Data 2022'!F29)</f>
        <v>78947.368421052641</v>
      </c>
      <c r="G29" s="134">
        <f>+IF('Data 2022'!F29=0,"",('Data 2022'!G29-'Data 2022'!H29)*1000000/'Data 2022'!F29)</f>
        <v>78947.368421052641</v>
      </c>
      <c r="H29" s="133">
        <f>+IF('Data 2022'!F29=0,"",'Data 2022'!F29*1000/'Data 2022'!C29)</f>
        <v>1.1855087158288811</v>
      </c>
      <c r="I29" s="132">
        <f>+IF('Data 2022'!F29=0,"",('Data 2022'!G29-'Data 2022'!H29)*1000000/'Data 2022'!C29)</f>
        <v>93.592793354911677</v>
      </c>
      <c r="J29" s="132">
        <f>+IF('Data 2022'!I29=0,"",('Data 2022'!J29)*1000000/'Data 2022'!I29)</f>
        <v>1390000</v>
      </c>
      <c r="K29" s="132">
        <f>+IF('Data 2022'!I29=0,"",('Data 2022'!J29-'Data 2022'!K29)*1000000/'Data 2022'!I29)</f>
        <v>1260000</v>
      </c>
      <c r="L29" s="133">
        <f>+IF('Data 2022'!I29=0,"",'Data 2022'!I29*1000/'Data 2022'!C29)</f>
        <v>0.38996997231213198</v>
      </c>
      <c r="M29" s="132">
        <f>+IF('Data 2022'!I29=0,"",('Data 2022'!J29-'Data 2022'!K29)*1000000/'Data 2022'!C29)</f>
        <v>491.36216511328627</v>
      </c>
      <c r="N29" s="132">
        <f>+IF('Data 2022'!L29=0,"",('Data 2022'!M29)*1000000/'Data 2022'!L29)</f>
        <v>594636.01532567048</v>
      </c>
      <c r="O29" s="132">
        <f>+IF('Data 2022'!L29=0,"",('Data 2022'!M29-'Data 2022'!N29)*1000000/'Data 2022'!L29)</f>
        <v>547126.43678160908</v>
      </c>
      <c r="P29" s="133">
        <f>+IF('Data 2022'!L29=0,"",'Data 2022'!L29*1000/'Data 2022'!C29)</f>
        <v>2.5445540693366611</v>
      </c>
      <c r="Q29" s="132">
        <f>+IF('Data 2022'!L29=0,"",('Data 2022'!M29-'Data 2022'!N29)*1000000/'Data 2022'!C29)</f>
        <v>1392.1928011543109</v>
      </c>
      <c r="R29" s="132">
        <f>+IF('Data 2022'!O29=0,"",('Data 2022'!P29)*1000000/'Data 2022'!O29)</f>
        <v>45367.412140575078</v>
      </c>
      <c r="S29" s="132">
        <f>+IF('Data 2022'!O29=0,"",('Data 2022'!P29-'Data 2022'!Q29)*1000000/'Data 2022'!O29)</f>
        <v>44408.945686900952</v>
      </c>
      <c r="T29" s="133">
        <f>+IF('Data 2022'!O29=0,"",'Data 2022'!O29*1000/'Data 2022'!C29)</f>
        <v>12.20606013336973</v>
      </c>
      <c r="U29" s="132">
        <f>+IF('Data 2022'!O29=0,"",('Data 2022'!P29-'Data 2022'!Q29)*1000000/'Data 2022'!C29)</f>
        <v>542.05826151386339</v>
      </c>
      <c r="V29" s="132">
        <f>+IF('Data 2022'!X29=0,"",('Data 2022'!Y29)*1000000/'Data 2022'!X29)</f>
        <v>1096969.696969697</v>
      </c>
      <c r="W29" s="132">
        <f>+IF('Data 2022'!X29=0,"",('Data 2022'!Y29-'Data 2022'!Z29)*1000000/'Data 2022'!X29)</f>
        <v>1009090.9090909092</v>
      </c>
      <c r="X29" s="133">
        <f>+IF('Data 2022'!X29=0,"",'Data 2022'!X29*1000/'Data 2022'!C29)</f>
        <v>1.2869009086300356</v>
      </c>
      <c r="Y29" s="132">
        <f>+IF('Data 2022'!X29=0,"",('Data 2022'!Y29-'Data 2022'!Z29)*1000000/'Data 2022'!C29)</f>
        <v>1298.6000077993997</v>
      </c>
      <c r="Z29" s="132">
        <f>+IF('Data 2022'!AA29=0,"",('Data 2022'!AB29)*1000000/'Data 2022'!AA29)</f>
        <v>639676.11336032394</v>
      </c>
      <c r="AA29" s="132">
        <f>+IF('Data 2022'!AA29=0,"",('Data 2022'!AB29-'Data 2022'!AC29)*1000000/'Data 2022'!AA29)</f>
        <v>594331.98380566796</v>
      </c>
      <c r="AB29" s="133">
        <f>+IF('Data 2022'!AA29=0,"",'Data 2022'!AA29*1000/'Data 2022'!C29)</f>
        <v>2.4080645790274149</v>
      </c>
      <c r="AC29" s="132">
        <f>+IF('Data 2022'!AA29=0,"",('Data 2022'!AB29-'Data 2022'!AC29)*1000000/'Data 2022'!C29)</f>
        <v>1431.1897983855242</v>
      </c>
      <c r="AD29" s="132">
        <f>+IF('Data 2022'!AD29=0,"",('Data 2022'!AE29)*1000000/'Data 2022'!AD29)</f>
        <v>26423.690205011389</v>
      </c>
      <c r="AE29" s="132">
        <f>+IF('Data 2022'!AD29=0,"",('Data 2022'!AE29-'Data 2022'!AF29)*1000000/'Data 2022'!AD29)</f>
        <v>26423.690205011389</v>
      </c>
      <c r="AF29" s="133">
        <f>+IF('Data 2022'!AD29=0,"",'Data 2022'!AD29*1000/'Data 2022'!C29)</f>
        <v>4.2799204461256481</v>
      </c>
      <c r="AG29" s="132">
        <f>+IF('Data 2022'!AD29=0,"",('Data 2022'!AE29-'Data 2022'!AF29)*1000000/'Data 2022'!C29)</f>
        <v>113.09129197051827</v>
      </c>
      <c r="AH29" s="132">
        <f>+IF('Data 2022'!AG29=0,"",('Data 2022'!AH29)*1000000/'Data 2022'!AG29)</f>
        <v>127014.21800947867</v>
      </c>
      <c r="AI29" s="132">
        <f>+IF('Data 2022'!AG29=0,"",('Data 2022'!AH29-'Data 2022'!AI29)*1000000/'Data 2022'!AG29)</f>
        <v>127014.21800947867</v>
      </c>
      <c r="AJ29" s="133">
        <f>+IF('Data 2022'!AG29=0,"",'Data 2022'!AG29*1000/'Data 2022'!C29)</f>
        <v>2.0570916039464962</v>
      </c>
      <c r="AK29" s="132">
        <f>+IF('Data 2022'!AG29=0,"",('Data 2022'!AH29-'Data 2022'!AI29)*1000000/'Data 2022'!C29)</f>
        <v>261.27988144912842</v>
      </c>
      <c r="AL29" s="132">
        <f>+IF('Data 2022'!AJ29=0,"",('Data 2022'!AK29)*1000000/'Data 2022'!AJ29)</f>
        <v>157213.9303482587</v>
      </c>
      <c r="AM29" s="132">
        <f>+IF('Data 2022'!AJ29=0,"",('Data 2022'!AK29-'Data 2022'!AL29)*1000000/'Data 2022'!AJ29)</f>
        <v>153233.83084577115</v>
      </c>
      <c r="AN29" s="133">
        <f>+IF('Data 2022'!AJ29=0,"",'Data 2022'!AJ29*1000/'Data 2022'!C29)</f>
        <v>3.9191982217369263</v>
      </c>
      <c r="AO29" s="132">
        <f>+IF('Data 2022'!AJ29=0,"",('Data 2022'!AK29-'Data 2022'!AL29)*1000000/'Data 2022'!C29)</f>
        <v>600.55375736068322</v>
      </c>
      <c r="AP29" s="132">
        <f>+IF('Data 2022'!AM29=0,"",('Data 2022'!AN29)*1000000/'Data 2022'!AM29)</f>
        <v>200000</v>
      </c>
      <c r="AQ29" s="133">
        <f>+IF('Data 2022'!AM29=0,"",'Data 2022'!AM29*1000/'Data 2022'!C29)</f>
        <v>7.79939944624264E-2</v>
      </c>
      <c r="AR29" s="132">
        <f>+IF('Data 2022'!AM29=0,"",('Data 2022'!AN29)*1000000/'Data 2022'!C29)</f>
        <v>15.598798892485279</v>
      </c>
      <c r="AS29" s="132">
        <f>+IF('Data 2022'!AO29=0,"",('Data 2022'!AP29)*1000000/'Data 2022'!AO29)</f>
        <v>280851.06382978725</v>
      </c>
      <c r="AT29" s="133">
        <f>+IF('Data 2022'!AO29=0,"",'Data 2022'!AO29*1000/'Data 2022'!C29)</f>
        <v>1.8328588698670203</v>
      </c>
      <c r="AU29" s="132">
        <f>+IF('Data 2022'!AO29=0,"",('Data 2022'!AP29)*1000000/'Data 2022'!C29)</f>
        <v>514.76036345201419</v>
      </c>
      <c r="AV29" s="132">
        <f>+IF('Data 2022'!U29=0,"",('Data 2022'!V29)*1000000/'Data 2022'!U29)</f>
        <v>570048.30917874398</v>
      </c>
      <c r="AW29" s="132">
        <f>+IF('Data 2022'!U29=0,"",('Data 2022'!V29-'Data 2022'!W29)*1000000/'Data 2022'!U29)</f>
        <v>265700.48309178749</v>
      </c>
      <c r="AX29" s="133">
        <f>+IF('Data 2022'!U29=0,"",'Data 2022'!U29*1000/'Data 2022'!C29)</f>
        <v>0.80723784268611321</v>
      </c>
      <c r="AY29" s="132">
        <f>+IF('Data 2022'!U29=0,"",('Data 2022'!V29-'Data 2022'!W29)*1000000/'Data 2022'!C29)</f>
        <v>214.48348477167261</v>
      </c>
      <c r="AZ29" s="132">
        <f>+IF(AS29="","",+IF('Data 2022'!BC29=0,0,('Data 2022'!BD29)*1000000/'Data 2022'!BC29))</f>
        <v>235499.49318616965</v>
      </c>
      <c r="BA29" s="132">
        <f>+IF(AS29="","",+IF('Data 2022'!BC29=0,0,('Data 2022'!BD29-'Data 2022'!BE29)*1000000/'Data 2022'!BC29))</f>
        <v>216240.56763149006</v>
      </c>
      <c r="BB29" s="133">
        <f>+IF(AT29="","",IF('Data 2022'!BC29=0,"",'Data 2022'!BC29*1000/'Data 2022'!C29))</f>
        <v>34.625433841594194</v>
      </c>
      <c r="BC29" s="132">
        <f>+IF(AU29="","",IF('Data 2022'!BC29=0,"",('Data 2022'!BD29-'Data 2022'!BE29)*1000000/'Data 2022'!C29))</f>
        <v>7487.4234683929353</v>
      </c>
      <c r="BD29" s="132">
        <f>+IF('Data 2022'!BC29-'Data 2022'!BF29=0,"",('Data 2022'!BD29-'Data 2022'!BG29)*1000000/('Data 2022'!BC29-'Data 2022'!BF29))</f>
        <v>233043.27095005367</v>
      </c>
      <c r="BE29" s="132">
        <f>+IF('Data 2022'!BC29-'Data 2022'!BF29=0,"",('Data 2022'!BD29-'Data 2022'!BG29-'Data 2022'!BE29)*1000000/('Data 2022'!BC29-'Data 2022'!BF29))</f>
        <v>212659.43497437125</v>
      </c>
      <c r="BF29" s="133">
        <f>+IF('Data 2022'!BC29-'Data 2022'!BF29=0,"",('Data 2022'!BC29-'Data 2022'!BF29)*1000/'Data 2022'!C29)</f>
        <v>32.714580977264752</v>
      </c>
      <c r="BG29" s="132">
        <f>+IF('Data 2022'!BC29-'Data 2022'!BF29=0,"",('Data 2022'!BD29-'Data 2022'!BE29-'Data 2022'!BG29)*1000000/'Data 2022'!C29)</f>
        <v>6957.0643060484354</v>
      </c>
      <c r="BH29" s="132">
        <f>+IF('Data 2022'!BF29=0,"",('Data 2022'!BG29)*1000000/'Data 2022'!BF29)</f>
        <v>277551.02040816325</v>
      </c>
      <c r="BI29" s="133">
        <f>+IF('Data 2022'!BF29=0,"",'Data 2022'!BF29*1000/'Data 2022'!C29)</f>
        <v>1.9108528643294467</v>
      </c>
      <c r="BJ29" s="132">
        <f>+IF('Data 2022'!BF29=0,"",('Data 2022'!BG29)*1000000/'Data 2022'!C29)</f>
        <v>530.35916234449951</v>
      </c>
      <c r="BK29" s="132">
        <f>+IF('Data 2022'!L29+'Data 2022'!O29+'Data 2022'!X29+'Data 2022'!AA29=0,"",('Data 2022'!M29+'Data 2022'!P29+'Data 2022'!Y29+'Data 2022'!AB29)*1000000/('Data 2022'!L29+'Data 2022'!O29+'Data 2022'!X29+'Data 2022'!AA29))</f>
        <v>272093.02325581393</v>
      </c>
      <c r="BL29" s="132">
        <f>+IF('Data 2022'!L29+'Data 2022'!O29+'Data 2022'!X29+'Data 2022'!AA29=0,"",('Data 2022'!M29-'Data 2022'!N29+'Data 2022'!P29-'Data 2022'!Q29+'Data 2022'!Y29-'Data 2022'!Z29+'Data 2022'!AB29-'Data 2022'!AC29)*1000000/('Data 2022'!L29+'Data 2022'!O29+'Data 2022'!X29+'Data 2022'!AA29))</f>
        <v>252854.12262156449</v>
      </c>
      <c r="BM29" s="133">
        <f>+('Data 2022'!L29+'Data 2022'!O29+'Data 2022'!X29+'Data 2022'!AA29)*1000/'Data 2022'!C29</f>
        <v>18.445579690363843</v>
      </c>
      <c r="BN29" s="132">
        <f>+('Data 2022'!M29-'Data 2022'!N29+'Data 2022'!P29-'Data 2022'!Q29+'Data 2022'!Y29-'Data 2022'!Z29+'Data 2022'!AB29-'Data 2022'!AC29)*1000000/('Data 2022'!C29)</f>
        <v>4664.0408688530979</v>
      </c>
      <c r="BO29" s="135" t="str">
        <f>+IF('Data 2022'!AQ29=0,"",'Data 2022'!AU29*1000/'Data 2022'!$C29)</f>
        <v/>
      </c>
      <c r="BP29" s="135" t="str">
        <f>+IF('Data 2022'!AR29=0,"",'Data 2022'!AV29*1000/'Data 2022'!$C29)</f>
        <v/>
      </c>
      <c r="BQ29" s="135" t="str">
        <f>+IF('Data 2022'!BI29=0,"",'Data 2022'!BI29*1000/'Data 2022'!$C29)</f>
        <v/>
      </c>
      <c r="BS29" s="135" t="str">
        <f>+IF('Data 2022'!AS29=0,"",'Data 2022'!AS29*1000/'Data 2022'!$C29)</f>
        <v/>
      </c>
      <c r="BT29" s="135" t="str">
        <f>+IF('Data 2022'!AT29=0,"",'Data 2022'!AT29*1000/'Data 2022'!$C29)</f>
        <v/>
      </c>
      <c r="BU29" s="135">
        <f>+IF('Data 2022'!BJ29=0,"",'Data 2022'!BJ29*1000/'Data 2022'!$C29)</f>
        <v>7.79939944624264E-2</v>
      </c>
      <c r="BW29" s="135">
        <f>+IF('Data 2022'!AU29=0,"",'Data 2022'!AU29*1000/'Data 2022'!$C29)</f>
        <v>0.66294895293062439</v>
      </c>
      <c r="BX29" s="135">
        <f>+IF('Data 2022'!AV29=0,"",'Data 2022'!AV29*1000/'Data 2022'!$C29)</f>
        <v>3.89969972312132E-2</v>
      </c>
      <c r="BY29" s="135">
        <f>+IF('Data 2022'!BK29=0,"",'Data 2022'!BK29*1000/'Data 2022'!$C29)</f>
        <v>0.11699099169363959</v>
      </c>
      <c r="CA29" s="135">
        <f>+IF('Data 2022'!AW29=0,"",'Data 2022'!AW29*1000/'Data 2022'!$C29)</f>
        <v>0.46796396677455837</v>
      </c>
      <c r="CB29" s="135">
        <f>+IF('Data 2022'!AX29=0,"",'Data 2022'!AX29*1000/'Data 2022'!$C29)</f>
        <v>0.19498498615606599</v>
      </c>
      <c r="CC29" s="135">
        <f>+IF('Data 2022'!BL29=0,"",'Data 2022'!BL29*1000/'Data 2022'!$C29)</f>
        <v>0.11699099169363959</v>
      </c>
      <c r="CE29" s="135">
        <f>+IF('Data 2022'!AY29=0,"",'Data 2022'!AY29*1000/'Data 2022'!$C29)</f>
        <v>1.013921928011543</v>
      </c>
      <c r="CF29" s="135">
        <f>+IF('Data 2022'!AZ29=0,"",'Data 2022'!AZ29*1000/'Data 2022'!$C29)</f>
        <v>7.79939944624264E-2</v>
      </c>
      <c r="CG29" s="135">
        <f>+IF('Data 2022'!BM29=0,"",'Data 2022'!BM29*1000/'Data 2022'!$C29)</f>
        <v>7.79939944624264E-2</v>
      </c>
      <c r="CI29" s="135">
        <f>+IF('Data 2022'!BA29=0,"",'Data 2022'!BA29*1000/'Data 2022'!$C29)</f>
        <v>2.1448348477167256</v>
      </c>
      <c r="CJ29" s="135">
        <f>+IF('Data 2022'!BB29=0,"",'Data 2022'!BB29*1000/'Data 2022'!$C29)</f>
        <v>0.3119759778497056</v>
      </c>
      <c r="CK29" s="135">
        <f>+IF('Data 2022'!BC29=0,"",'Data 2022'!BC29*1000/'Data 2022'!$C29)</f>
        <v>34.625433841594194</v>
      </c>
      <c r="CM29" s="134">
        <f>+IF('Data 2022'!BD29-'Data 2022'!BG29-'Data 2022'!E29+'Data 2022'!BE29=0,"",('Data 2022'!BD29-'Data 2022'!BG29-'Data 2022'!E29)*1000000/('Data 2022'!BC29-'Data 2022'!BF29-'Data 2022'!D29))</f>
        <v>228578.5974156317</v>
      </c>
      <c r="CN29" s="134">
        <f>+IF('Data 2022'!BD29-'Data 2022'!BG29-'Data 2022'!E29=0,"",('Data 2022'!BD29-'Data 2022'!BE29-'Data 2022'!BG29-'Data 2022'!E29)*1000000/('Data 2022'!BC29-'Data 2022'!BF29-'Data 2022'!D29))</f>
        <v>207125.83113787483</v>
      </c>
      <c r="CO29" s="137">
        <f>+IF('Data 2022'!BC29-'Data 2022'!BF29-'Data 2022'!D29=0,"",('Data 2022'!BC29-'Data 2022'!BF29-'Data 2022'!D29)*1000/'Data 2022'!C29)</f>
        <v>31.084506493000038</v>
      </c>
      <c r="CP29" s="134">
        <f>+IF('Data 2022'!BD29-'Data 2022'!BG29-'Data 2022'!E29=0,"",('Data 2022'!BD29-'Data 2022'!BE29-'Data 2022'!BG29-'Data 2022'!E29)*1000000/'Data 2022'!C29)</f>
        <v>6438.4042428733001</v>
      </c>
    </row>
    <row r="30" spans="2:100" x14ac:dyDescent="0.25">
      <c r="B30" s="97" t="s">
        <v>25</v>
      </c>
      <c r="C30" s="132">
        <f>+IF('Data 2022'!D30=0,"",('Data 2022'!E30)*1000000/'Data 2022'!D30)</f>
        <v>265517.24137931032</v>
      </c>
      <c r="D30" s="133">
        <f>+IF('Data 2022'!D30=0,"",'Data 2022'!D30*1000/'Data 2022'!C30)</f>
        <v>2.3066215947504474</v>
      </c>
      <c r="E30" s="132">
        <f>+IF('Data 2022'!D30=0,"",('Data 2022'!E30)*1000000/'Data 2022'!C30)</f>
        <v>612.44780274408436</v>
      </c>
      <c r="F30" s="134">
        <f>+IF('Data 2022'!F30=0,"",('Data 2022'!G30)*1000000/'Data 2022'!F30)</f>
        <v>1700000</v>
      </c>
      <c r="G30" s="134">
        <f>+IF('Data 2022'!F30=0,"",('Data 2022'!G30-'Data 2022'!H30)*1000000/'Data 2022'!F30)+0.1</f>
        <v>1700000.1</v>
      </c>
      <c r="H30" s="133">
        <f>+IF('Data 2022'!F30=0,"",'Data 2022'!F30*1000/'Data 2022'!C30)</f>
        <v>0.19884668920262477</v>
      </c>
      <c r="I30" s="132">
        <f>+IF('Data 2022'!F30=0,"",('Data 2022'!G30-'Data 2022'!H30)*1000000/'Data 2022'!C30)</f>
        <v>338.03937164446211</v>
      </c>
      <c r="J30" s="132">
        <f>+IF('Data 2022'!I30=0,"",('Data 2022'!J30)*1000000/'Data 2022'!I30)</f>
        <v>1550000</v>
      </c>
      <c r="K30" s="132">
        <f>+IF('Data 2022'!I30=0,"",('Data 2022'!J30-'Data 2022'!K30)*1000000/'Data 2022'!I30)</f>
        <v>912500.00000000012</v>
      </c>
      <c r="L30" s="133">
        <f>+IF('Data 2022'!I30=0,"",'Data 2022'!I30*1000/'Data 2022'!C30)</f>
        <v>0.63630940544839931</v>
      </c>
      <c r="M30" s="132">
        <f>+IF('Data 2022'!I30=0,"",('Data 2022'!J30-'Data 2022'!K30)*1000000/'Data 2022'!C30)</f>
        <v>580.63233247166443</v>
      </c>
      <c r="N30" s="132">
        <f>+IF('Data 2022'!L30=0,"",('Data 2022'!M30)*1000000/'Data 2022'!L30)</f>
        <v>830000</v>
      </c>
      <c r="O30" s="132">
        <f>+IF('Data 2022'!L30=0,"",('Data 2022'!M30-'Data 2022'!N30)*1000000/'Data 2022'!L30)</f>
        <v>774000</v>
      </c>
      <c r="P30" s="133">
        <f>+IF('Data 2022'!L30=0,"",'Data 2022'!L30*1000/'Data 2022'!C30)</f>
        <v>1.9884668920262478</v>
      </c>
      <c r="Q30" s="132">
        <f>+IF('Data 2022'!L30=0,"",('Data 2022'!M30-'Data 2022'!N30)*1000000/'Data 2022'!C30)</f>
        <v>1539.0733744283157</v>
      </c>
      <c r="R30" s="132">
        <f>+IF('Data 2022'!O30=0,"",('Data 2022'!P30)*1000000/'Data 2022'!O30)</f>
        <v>89285.71428571429</v>
      </c>
      <c r="S30" s="132">
        <f>+IF('Data 2022'!O30=0,"",('Data 2022'!P30-'Data 2022'!Q30)*1000000/'Data 2022'!O30)</f>
        <v>89285.71428571429</v>
      </c>
      <c r="T30" s="133">
        <f>+IF('Data 2022'!O30=0,"",'Data 2022'!O30*1000/'Data 2022'!C30)</f>
        <v>5.5677072976734934</v>
      </c>
      <c r="U30" s="132">
        <f>+IF('Data 2022'!O30=0,"",('Data 2022'!P30-'Data 2022'!Q30)*1000000/'Data 2022'!C30)</f>
        <v>497.11672300656193</v>
      </c>
      <c r="V30" s="132">
        <f>+IF('Data 2022'!X30=0,"",('Data 2022'!Y30)*1000000/'Data 2022'!X30)</f>
        <v>1107317.0731707318</v>
      </c>
      <c r="W30" s="132">
        <f>+IF('Data 2022'!X30=0,"",('Data 2022'!Y30-'Data 2022'!Z30)*1000000/'Data 2022'!X30)</f>
        <v>926829.26829268294</v>
      </c>
      <c r="X30" s="133">
        <f>+IF('Data 2022'!X30=0,"",'Data 2022'!X30*1000/'Data 2022'!C30)</f>
        <v>1.6305428514615232</v>
      </c>
      <c r="Y30" s="132">
        <f>+IF('Data 2022'!X30=0,"",('Data 2022'!Y30-'Data 2022'!Z30)*1000000/'Data 2022'!C30)</f>
        <v>1511.2348379399482</v>
      </c>
      <c r="Z30" s="132">
        <f>+IF('Data 2022'!AA30=0,"",('Data 2022'!AB30)*1000000/'Data 2022'!AA30)</f>
        <v>902083.33333333337</v>
      </c>
      <c r="AA30" s="132">
        <f>+IF('Data 2022'!AA30=0,"",('Data 2022'!AB30-'Data 2022'!AC30)*1000000/'Data 2022'!AA30)</f>
        <v>870833.33333333337</v>
      </c>
      <c r="AB30" s="133">
        <f>+IF('Data 2022'!AA30=0,"",'Data 2022'!AA30*1000/'Data 2022'!C30)</f>
        <v>1.9089282163451979</v>
      </c>
      <c r="AC30" s="132">
        <f>+IF('Data 2022'!AA30=0,"",('Data 2022'!AB30-'Data 2022'!AC30)*1000000/'Data 2022'!C30)</f>
        <v>1662.3583217339431</v>
      </c>
      <c r="AD30" s="132">
        <f>+IF('Data 2022'!AD30=0,"",('Data 2022'!AE30)*1000000/'Data 2022'!AD30)</f>
        <v>19736.842105263157</v>
      </c>
      <c r="AE30" s="132">
        <f>+IF('Data 2022'!AD30=0,"",('Data 2022'!AE30-'Data 2022'!AF30)*1000000/'Data 2022'!AD30)</f>
        <v>19736.842105263157</v>
      </c>
      <c r="AF30" s="133">
        <f>+IF('Data 2022'!AD30=0,"",'Data 2022'!AD30*1000/'Data 2022'!C30)</f>
        <v>3.0224696758798966</v>
      </c>
      <c r="AG30" s="132">
        <f>+IF('Data 2022'!AD30=0,"",('Data 2022'!AE30-'Data 2022'!AF30)*1000000/'Data 2022'!C30)</f>
        <v>59.654006760787432</v>
      </c>
      <c r="AH30" s="132">
        <f>+IF('Data 2022'!AG30=0,"",('Data 2022'!AH30)*1000000/'Data 2022'!AG30)</f>
        <v>205882.35294117648</v>
      </c>
      <c r="AI30" s="132">
        <f>+IF('Data 2022'!AG30=0,"",('Data 2022'!AH30-'Data 2022'!AI30)*1000000/'Data 2022'!AG30)</f>
        <v>202941.17647058822</v>
      </c>
      <c r="AJ30" s="133">
        <f>+IF('Data 2022'!AG30=0,"",'Data 2022'!AG30*1000/'Data 2022'!C30)</f>
        <v>1.3521574865778485</v>
      </c>
      <c r="AK30" s="132">
        <f>+IF('Data 2022'!AG30=0,"",('Data 2022'!AH30-'Data 2022'!AI30)*1000000/'Data 2022'!C30)</f>
        <v>274.40843109962219</v>
      </c>
      <c r="AL30" s="132">
        <f>+IF('Data 2022'!AJ30=0,"",('Data 2022'!AK30)*1000000/'Data 2022'!AJ30)</f>
        <v>141379.31034482759</v>
      </c>
      <c r="AM30" s="132">
        <f>+IF('Data 2022'!AJ30=0,"",('Data 2022'!AK30-'Data 2022'!AL30)*1000000/'Data 2022'!AJ30)</f>
        <v>129885.05747126437</v>
      </c>
      <c r="AN30" s="133">
        <f>+IF('Data 2022'!AJ30=0,"",'Data 2022'!AJ30*1000/'Data 2022'!C30)</f>
        <v>6.9198647842513425</v>
      </c>
      <c r="AO30" s="132">
        <f>+IF('Data 2022'!AJ30=0,"",('Data 2022'!AK30-'Data 2022'!AL30)*1000000/'Data 2022'!C30)</f>
        <v>898.78703519586395</v>
      </c>
      <c r="AP30" s="132" t="str">
        <f>+IF('Data 2022'!AM30=0,"",('Data 2022'!AN30)*1000000/'Data 2022'!AM30)</f>
        <v/>
      </c>
      <c r="AQ30" s="133" t="str">
        <f>+IF('Data 2022'!AM30=0,"",'Data 2022'!AM30*1000/'Data 2022'!C30)</f>
        <v/>
      </c>
      <c r="AR30" s="132" t="str">
        <f>+IF('Data 2022'!AM30=0,"",('Data 2022'!AN30)*1000000/'Data 2022'!C30)</f>
        <v/>
      </c>
      <c r="AS30" s="132" t="str">
        <f>+IF('Data 2022'!AO30=0,"",('Data 2022'!AP30)*1000000/'Data 2022'!AO30)</f>
        <v/>
      </c>
      <c r="AT30" s="133" t="str">
        <f>+IF('Data 2022'!AO30=0,"",'Data 2022'!AO30*1000/'Data 2022'!C30)</f>
        <v/>
      </c>
      <c r="AU30" s="132" t="str">
        <f>+IF('Data 2022'!AO30=0,"",('Data 2022'!AP30)*1000000/'Data 2022'!C30)</f>
        <v/>
      </c>
      <c r="AV30" s="132">
        <f>+IF('Data 2022'!U30=0,"",('Data 2022'!V30)*1000000/'Data 2022'!U30)</f>
        <v>1000000</v>
      </c>
      <c r="AW30" s="132">
        <f>+IF('Data 2022'!U30=0,"",('Data 2022'!V30-'Data 2022'!W30)*1000000/'Data 2022'!U30)</f>
        <v>333333.33333333331</v>
      </c>
      <c r="AX30" s="133">
        <f>+IF('Data 2022'!U30=0,"",'Data 2022'!U30*1000/'Data 2022'!C30)</f>
        <v>0.3579240405647246</v>
      </c>
      <c r="AY30" s="132">
        <f>+IF('Data 2022'!U30=0,"",('Data 2022'!V30-'Data 2022'!W30)*1000000/'Data 2022'!C30)</f>
        <v>119.30801352157486</v>
      </c>
      <c r="AZ30" s="132" t="str">
        <f>+IF(AS30="","",+IF('Data 2022'!BC30=0,0,('Data 2022'!BD30)*1000000/'Data 2022'!BC30))</f>
        <v/>
      </c>
      <c r="BA30" s="132" t="str">
        <f>+IF(AS30="","",+IF('Data 2022'!BC30=0,0,('Data 2022'!BD30-'Data 2022'!BE30)*1000000/'Data 2022'!BC30))</f>
        <v/>
      </c>
      <c r="BB30" s="133" t="str">
        <f>+IF(AT30="","",IF('Data 2022'!BC30=0,"",'Data 2022'!BC30*1000/'Data 2022'!C30))</f>
        <v/>
      </c>
      <c r="BC30" s="132" t="str">
        <f>+IF(AU30="","",IF('Data 2022'!BC30=0,"",('Data 2022'!BD30-'Data 2022'!BE30)*1000000/'Data 2022'!C30))</f>
        <v/>
      </c>
      <c r="BD30" s="132">
        <f>+IF('Data 2022'!BC30-'Data 2022'!BF30=0,"",('Data 2022'!BD30-'Data 2022'!BG30)*1000000/('Data 2022'!BC30-'Data 2022'!BF30))</f>
        <v>358678.95545314898</v>
      </c>
      <c r="BE30" s="132">
        <f>+IF('Data 2022'!BC30-'Data 2022'!BF30=0,"",('Data 2022'!BD30-'Data 2022'!BG30-'Data 2022'!BE30)*1000000/('Data 2022'!BC30-'Data 2022'!BF30))</f>
        <v>312442.39631336404</v>
      </c>
      <c r="BF30" s="133">
        <f>+IF('Data 2022'!BC30-'Data 2022'!BF30=0,"",('Data 2022'!BC30-'Data 2022'!BF30)*1000/'Data 2022'!C30)</f>
        <v>25.889838934181746</v>
      </c>
      <c r="BG30" s="132">
        <f>+IF('Data 2022'!BC30-'Data 2022'!BF30=0,"",('Data 2022'!BD30-'Data 2022'!BE30-'Data 2022'!BG30)*1000000/'Data 2022'!C30)</f>
        <v>8089.0833167627743</v>
      </c>
      <c r="BH30" s="132" t="str">
        <f>+IF('Data 2022'!BF30=0,"",('Data 2022'!BG30)*1000000/'Data 2022'!BF30)</f>
        <v/>
      </c>
      <c r="BI30" s="133" t="str">
        <f>+IF('Data 2022'!BF30=0,"",'Data 2022'!BF30*1000/'Data 2022'!C30)</f>
        <v/>
      </c>
      <c r="BJ30" s="132" t="str">
        <f>+IF('Data 2022'!BF30=0,"",('Data 2022'!BG30)*1000000/'Data 2022'!C30)</f>
        <v/>
      </c>
      <c r="BK30" s="132">
        <f>+IF('Data 2022'!L30+'Data 2022'!O30+'Data 2022'!X30+'Data 2022'!AA30=0,"",('Data 2022'!M30+'Data 2022'!P30+'Data 2022'!Y30+'Data 2022'!AB30)*1000000/('Data 2022'!L30+'Data 2022'!O30+'Data 2022'!X30+'Data 2022'!AA30))</f>
        <v>511469.53405017924</v>
      </c>
      <c r="BL30" s="132">
        <f>+IF('Data 2022'!L30+'Data 2022'!O30+'Data 2022'!X30+'Data 2022'!AA30=0,"",('Data 2022'!M30-'Data 2022'!N30+'Data 2022'!P30-'Data 2022'!Q30+'Data 2022'!Y30-'Data 2022'!Z30+'Data 2022'!AB30-'Data 2022'!AC30)*1000000/('Data 2022'!L30+'Data 2022'!O30+'Data 2022'!X30+'Data 2022'!AA30))</f>
        <v>469534.05017921148</v>
      </c>
      <c r="BM30" s="133">
        <f>+('Data 2022'!L30+'Data 2022'!O30+'Data 2022'!X30+'Data 2022'!AA30)*1000/'Data 2022'!C30</f>
        <v>11.095645257506462</v>
      </c>
      <c r="BN30" s="132">
        <f>+('Data 2022'!M30-'Data 2022'!N30+'Data 2022'!P30-'Data 2022'!Q30+'Data 2022'!Y30-'Data 2022'!Z30+'Data 2022'!AB30-'Data 2022'!AC30)*1000000/('Data 2022'!C30)</f>
        <v>5209.7832571087692</v>
      </c>
      <c r="BO30" s="135" t="str">
        <f>+IF('Data 2022'!AQ30=0,"",'Data 2022'!AU30*1000/'Data 2022'!$C30)</f>
        <v/>
      </c>
      <c r="BP30" s="135" t="str">
        <f>+IF('Data 2022'!AR30=0,"",'Data 2022'!AV30*1000/'Data 2022'!$C30)</f>
        <v/>
      </c>
      <c r="BQ30" s="135" t="str">
        <f>+IF('Data 2022'!BI30=0,"",'Data 2022'!BI30*1000/'Data 2022'!$C30)</f>
        <v/>
      </c>
      <c r="BS30" s="135">
        <f>+IF('Data 2022'!AS30=0,"",'Data 2022'!AS30*1000/'Data 2022'!$C30)</f>
        <v>0.54483992841519191</v>
      </c>
      <c r="BT30" s="135">
        <f>+IF('Data 2022'!AT30=0,"",'Data 2022'!AT30*1000/'Data 2022'!$C30)</f>
        <v>0.48120898787035193</v>
      </c>
      <c r="BU30" s="135">
        <f>+IF('Data 2022'!BJ30=0,"",'Data 2022'!BJ30*1000/'Data 2022'!$C30)</f>
        <v>0.2704314973155697</v>
      </c>
      <c r="BW30" s="135" t="str">
        <f>+IF('Data 2022'!AU30=0,"",'Data 2022'!AU30*1000/'Data 2022'!$C30)</f>
        <v/>
      </c>
      <c r="BX30" s="135" t="str">
        <f>+IF('Data 2022'!AV30=0,"",'Data 2022'!AV30*1000/'Data 2022'!$C30)</f>
        <v/>
      </c>
      <c r="BY30" s="135" t="str">
        <f>+IF('Data 2022'!BK30=0,"",'Data 2022'!BK30*1000/'Data 2022'!$C30)</f>
        <v/>
      </c>
      <c r="CA30" s="135">
        <f>+IF('Data 2022'!AW30=0,"",'Data 2022'!AW30*1000/'Data 2022'!$C30)</f>
        <v>0.52893219327898189</v>
      </c>
      <c r="CB30" s="135">
        <f>+IF('Data 2022'!AX30=0,"",'Data 2022'!AX30*1000/'Data 2022'!$C30)</f>
        <v>6.7607874328892426E-2</v>
      </c>
      <c r="CC30" s="135">
        <f>+IF('Data 2022'!BL30=0,"",'Data 2022'!BL30*1000/'Data 2022'!$C30)</f>
        <v>4.3746271624577449E-2</v>
      </c>
      <c r="CE30" s="135">
        <f>+IF('Data 2022'!AY30=0,"",'Data 2022'!AY30*1000/'Data 2022'!$C30)</f>
        <v>1.2248956054881686</v>
      </c>
      <c r="CF30" s="135">
        <f>+IF('Data 2022'!AZ30=0,"",'Data 2022'!AZ30*1000/'Data 2022'!$C30)</f>
        <v>0.43746271624577449</v>
      </c>
      <c r="CG30" s="135">
        <f>+IF('Data 2022'!BM30=0,"",'Data 2022'!BM30*1000/'Data 2022'!$C30)</f>
        <v>0.21475442433883477</v>
      </c>
      <c r="CI30" s="135">
        <f>+IF('Data 2022'!BA30=0,"",'Data 2022'!BA30*1000/'Data 2022'!$C30)</f>
        <v>2.2986677271823424</v>
      </c>
      <c r="CJ30" s="135">
        <f>+IF('Data 2022'!BB30=0,"",'Data 2022'!BB30*1000/'Data 2022'!$C30)</f>
        <v>0.98627957844501879</v>
      </c>
      <c r="CK30" s="135">
        <f>+IF('Data 2022'!BC30=0,"",'Data 2022'!BC30*1000/'Data 2022'!$C30)</f>
        <v>25.889838934181746</v>
      </c>
      <c r="CM30" s="134">
        <f>+IF('Data 2022'!BD30-'Data 2022'!BG30-'Data 2022'!E30+'Data 2022'!BE30=0,"",('Data 2022'!BD30-'Data 2022'!BG30-'Data 2022'!E30)*1000000/('Data 2022'!BC30-'Data 2022'!BF30-'Data 2022'!D30))</f>
        <v>367790.89376053959</v>
      </c>
      <c r="CN30" s="134">
        <f>+IF('Data 2022'!BD30-'Data 2022'!BG30-'Data 2022'!E30=0,"",('Data 2022'!BD30-'Data 2022'!BE30-'Data 2022'!BG30-'Data 2022'!E30)*1000000/('Data 2022'!BC30-'Data 2022'!BF30-'Data 2022'!D30))</f>
        <v>317032.04047217534</v>
      </c>
      <c r="CO30" s="137">
        <f>+IF('Data 2022'!BC30-'Data 2022'!BF30-'Data 2022'!D30=0,"",('Data 2022'!BC30-'Data 2022'!BF30-'Data 2022'!D30)*1000/'Data 2022'!C30)</f>
        <v>23.583217339431297</v>
      </c>
      <c r="CP30" s="134">
        <f>+IF('Data 2022'!BD30-'Data 2022'!BG30-'Data 2022'!E30=0,"",('Data 2022'!BD30-'Data 2022'!BE30-'Data 2022'!BG30-'Data 2022'!E30)*1000000/'Data 2022'!C30)</f>
        <v>7476.6355140186906</v>
      </c>
    </row>
    <row r="31" spans="2:100" x14ac:dyDescent="0.25">
      <c r="B31" s="129" t="s">
        <v>26</v>
      </c>
      <c r="C31" s="132">
        <f>+IF('Data 2022'!D31=0,"",('Data 2022'!E31)*1000000/'Data 2022'!D31)</f>
        <v>280609.13705583755</v>
      </c>
      <c r="D31" s="133">
        <f>+IF('Data 2022'!D31=0,"",'Data 2022'!D31*1000/'Data 2022'!C31)</f>
        <v>2.0493082284406534</v>
      </c>
      <c r="E31" s="132">
        <f>+IF('Data 2022'!D31=0,"",('Data 2022'!E31)*1000000/'Data 2022'!C31)</f>
        <v>575.054613544159</v>
      </c>
      <c r="F31" s="134">
        <f>+IF('Data 2022'!F31=0,"",('Data 2022'!G31)*1000000/'Data 2022'!F31)</f>
        <v>566666.66666666663</v>
      </c>
      <c r="G31" s="134">
        <f>+IF('Data 2022'!F31=0,"",('Data 2022'!G31-'Data 2022'!H31)*1000000/'Data 2022'!F31)</f>
        <v>359666.66666666669</v>
      </c>
      <c r="H31" s="133">
        <f>+IF('Data 2022'!F31=0,"",'Data 2022'!F31*1000/'Data 2022'!C31)</f>
        <v>0.31207739519400812</v>
      </c>
      <c r="I31" s="132">
        <f>+IF('Data 2022'!F31=0,"",('Data 2022'!G31-'Data 2022'!H31)*1000000/'Data 2022'!C31)</f>
        <v>112.24383647144492</v>
      </c>
      <c r="J31" s="132">
        <f>+IF('Data 2022'!I31=0,"",('Data 2022'!J31)*1000000/'Data 2022'!I31)</f>
        <v>2117000</v>
      </c>
      <c r="K31" s="132">
        <f>+IF('Data 2022'!I31=0,"",('Data 2022'!J31-'Data 2022'!K31)*1000000/'Data 2022'!I31)</f>
        <v>1866600</v>
      </c>
      <c r="L31" s="133">
        <f>+IF('Data 2022'!I31=0,"",'Data 2022'!I31*1000/'Data 2022'!C31)</f>
        <v>0.5201289919900135</v>
      </c>
      <c r="M31" s="132">
        <f>+IF('Data 2022'!I31=0,"",('Data 2022'!J31-'Data 2022'!K31)*1000000/'Data 2022'!C31)</f>
        <v>970.87277644855919</v>
      </c>
      <c r="N31" s="132">
        <f>+IF('Data 2022'!L31=0,"",('Data 2022'!M31)*1000000/'Data 2022'!L31)</f>
        <v>863550</v>
      </c>
      <c r="O31" s="132">
        <f>+IF('Data 2022'!L31=0,"",('Data 2022'!M31-'Data 2022'!N31)*1000000/'Data 2022'!L31)</f>
        <v>771500.00000000012</v>
      </c>
      <c r="P31" s="133">
        <f>+IF('Data 2022'!L31=0,"",'Data 2022'!L31*1000/'Data 2022'!C31)</f>
        <v>2.080515967960054</v>
      </c>
      <c r="Q31" s="132">
        <f>+IF('Data 2022'!L31=0,"",('Data 2022'!M31-'Data 2022'!N31)*1000000/'Data 2022'!C31)</f>
        <v>1605.118069281182</v>
      </c>
      <c r="R31" s="132">
        <f>+IF('Data 2022'!O31=0,"",('Data 2022'!P31)*1000000/'Data 2022'!O31)</f>
        <v>53272.727272727272</v>
      </c>
      <c r="S31" s="132">
        <f>+IF('Data 2022'!O31=0,"",('Data 2022'!P31-'Data 2022'!Q31)*1000000/'Data 2022'!O31)</f>
        <v>52878.78787878788</v>
      </c>
      <c r="T31" s="133">
        <f>+IF('Data 2022'!O31=0,"",'Data 2022'!O31*1000/'Data 2022'!C31)</f>
        <v>6.8657026942681787</v>
      </c>
      <c r="U31" s="132">
        <f>+IF('Data 2022'!O31=0,"",('Data 2022'!P31-'Data 2022'!Q31)*1000000/'Data 2022'!C31)</f>
        <v>363.05003640902942</v>
      </c>
      <c r="V31" s="132">
        <f>+IF('Data 2022'!X31=0,"",('Data 2022'!Y31)*1000000/'Data 2022'!X31)</f>
        <v>1452571.4285714286</v>
      </c>
      <c r="W31" s="132">
        <f>+IF('Data 2022'!X31=0,"",('Data 2022'!Y31-'Data 2022'!Z31)*1000000/'Data 2022'!X31)</f>
        <v>1238142.857142857</v>
      </c>
      <c r="X31" s="133">
        <f>+IF('Data 2022'!X31=0,"",'Data 2022'!X31*1000/'Data 2022'!C31)</f>
        <v>0.72818058878601888</v>
      </c>
      <c r="Y31" s="132">
        <f>+IF('Data 2022'!X31=0,"",('Data 2022'!Y31-'Data 2022'!Z31)*1000000/'Data 2022'!C31)</f>
        <v>901.59159471548946</v>
      </c>
      <c r="Z31" s="132">
        <f>+IF('Data 2022'!AA31=0,"",('Data 2022'!AB31)*1000000/'Data 2022'!AA31)</f>
        <v>921642.85714285716</v>
      </c>
      <c r="AA31" s="132">
        <f>+IF('Data 2022'!AA31=0,"",('Data 2022'!AB31-'Data 2022'!AC31)*1000000/'Data 2022'!AA31)</f>
        <v>832357.14285714284</v>
      </c>
      <c r="AB31" s="133">
        <f>+IF('Data 2022'!AA31=0,"",'Data 2022'!AA31*1000/'Data 2022'!C31)</f>
        <v>1.4563611775720378</v>
      </c>
      <c r="AC31" s="132">
        <f>+IF('Data 2022'!AA31=0,"",('Data 2022'!AB31-'Data 2022'!AC31)*1000000/'Data 2022'!C31)</f>
        <v>1212.2126287319254</v>
      </c>
      <c r="AD31" s="132">
        <f>+IF('Data 2022'!AD31=0,"",('Data 2022'!AE31)*1000000/'Data 2022'!AD31)</f>
        <v>27481.481481481482</v>
      </c>
      <c r="AE31" s="132">
        <f>+IF('Data 2022'!AD31=0,"",('Data 2022'!AE31-'Data 2022'!AF31)*1000000/'Data 2022'!AD31)</f>
        <v>27481.481481481482</v>
      </c>
      <c r="AF31" s="133">
        <f>+IF('Data 2022'!AD31=0,"",'Data 2022'!AD31*1000/'Data 2022'!C31)</f>
        <v>2.8086965567460731</v>
      </c>
      <c r="AG31" s="132">
        <f>+IF('Data 2022'!AD31=0,"",('Data 2022'!AE31-'Data 2022'!AF31)*1000000/'Data 2022'!C31)</f>
        <v>77.187142411318007</v>
      </c>
      <c r="AH31" s="132">
        <f>+IF('Data 2022'!AG31=0,"",('Data 2022'!AH31)*1000000/'Data 2022'!AG31)</f>
        <v>108714.28571428571</v>
      </c>
      <c r="AI31" s="132">
        <f>+IF('Data 2022'!AG31=0,"",('Data 2022'!AH31-'Data 2022'!AI31)*1000000/'Data 2022'!AG31)</f>
        <v>108714.28571428571</v>
      </c>
      <c r="AJ31" s="133">
        <f>+IF('Data 2022'!AG31=0,"",'Data 2022'!AG31*1000/'Data 2022'!C31)</f>
        <v>1.4563611775720378</v>
      </c>
      <c r="AK31" s="132">
        <f>+IF('Data 2022'!AG31=0,"",('Data 2022'!AH31-'Data 2022'!AI31)*1000000/'Data 2022'!C31)</f>
        <v>158.32726516176012</v>
      </c>
      <c r="AL31" s="132">
        <f>+IF('Data 2022'!AJ31=0,"",('Data 2022'!AK31)*1000000/'Data 2022'!AJ31)</f>
        <v>230541.66666666666</v>
      </c>
      <c r="AM31" s="132">
        <f>+IF('Data 2022'!AJ31=0,"",('Data 2022'!AK31-'Data 2022'!AL31)*1000000/'Data 2022'!AJ31)</f>
        <v>230458.33333333337</v>
      </c>
      <c r="AN31" s="133">
        <f>+IF('Data 2022'!AJ31=0,"",'Data 2022'!AJ31*1000/'Data 2022'!C31)</f>
        <v>2.496619161552065</v>
      </c>
      <c r="AO31" s="132">
        <f>+IF('Data 2022'!AJ31=0,"",('Data 2022'!AK31-'Data 2022'!AL31)*1000000/'Data 2022'!C31)</f>
        <v>575.36669093935302</v>
      </c>
      <c r="AP31" s="132" t="str">
        <f>+IF('Data 2022'!AM31=0,"",('Data 2022'!AN31)*1000000/'Data 2022'!AM31)</f>
        <v/>
      </c>
      <c r="AQ31" s="133" t="str">
        <f>+IF('Data 2022'!AM31=0,"",'Data 2022'!AM31*1000/'Data 2022'!C31)</f>
        <v/>
      </c>
      <c r="AR31" s="132" t="str">
        <f>+IF('Data 2022'!AM31=0,"",('Data 2022'!AN31)*1000000/'Data 2022'!C31)</f>
        <v/>
      </c>
      <c r="AS31" s="132">
        <f>+IF('Data 2022'!AO31=0,"",('Data 2022'!AP31)*1000000/'Data 2022'!AO31)</f>
        <v>55444.444444444445</v>
      </c>
      <c r="AT31" s="133">
        <f>+IF('Data 2022'!AO31=0,"",'Data 2022'!AO31*1000/'Data 2022'!C31)</f>
        <v>0.93623218558202437</v>
      </c>
      <c r="AU31" s="132">
        <f>+IF('Data 2022'!AO31=0,"",('Data 2022'!AP31)*1000000/'Data 2022'!C31)</f>
        <v>51.908873400603348</v>
      </c>
      <c r="AV31" s="132">
        <f>+IF('Data 2022'!U31=0,"",('Data 2022'!V31)*1000000/'Data 2022'!U31)</f>
        <v>409500</v>
      </c>
      <c r="AW31" s="132">
        <f>+IF('Data 2022'!U31=0,"",('Data 2022'!V31-'Data 2022'!W31)*1000000/'Data 2022'!U31)</f>
        <v>202857.14285714287</v>
      </c>
      <c r="AX31" s="133">
        <f>+IF('Data 2022'!U31=0,"",'Data 2022'!U31*1000/'Data 2022'!C31)</f>
        <v>1.4563611775720378</v>
      </c>
      <c r="AY31" s="132">
        <f>+IF('Data 2022'!U31=0,"",('Data 2022'!V31-'Data 2022'!W31)*1000000/'Data 2022'!C31)</f>
        <v>295.43326745032766</v>
      </c>
      <c r="AZ31" s="132">
        <f>+IF(AS31="","",+IF('Data 2022'!BC31=0,0,('Data 2022'!BD31)*1000000/'Data 2022'!BC31))</f>
        <v>339919.17377638078</v>
      </c>
      <c r="BA31" s="132">
        <f>+IF(AS31="","",+IF('Data 2022'!BC31=0,0,('Data 2022'!BD31-'Data 2022'!BE31)*1000000/'Data 2022'!BC31))</f>
        <v>294678.94027840142</v>
      </c>
      <c r="BB31" s="133">
        <f>+IF(AT31="","",IF('Data 2022'!BC31=0,"",'Data 2022'!BC31*1000/'Data 2022'!C31))</f>
        <v>23.166545303235203</v>
      </c>
      <c r="BC31" s="132">
        <f>+IF(AU31="","",IF('Data 2022'!BC31=0,"",('Data 2022'!BD31-'Data 2022'!BE31)*1000000/'Data 2022'!C31))</f>
        <v>6826.6930198689279</v>
      </c>
      <c r="BD31" s="132">
        <f>+IF('Data 2022'!BC31-'Data 2022'!BF31=0,"",('Data 2022'!BD31-'Data 2022'!BG31)*1000000/('Data 2022'!BC31-'Data 2022'!BF31))</f>
        <v>351899.85961628461</v>
      </c>
      <c r="BE31" s="132">
        <f>+IF('Data 2022'!BC31-'Data 2022'!BF31=0,"",('Data 2022'!BD31-'Data 2022'!BG31-'Data 2022'!BE31)*1000000/('Data 2022'!BC31-'Data 2022'!BF31))</f>
        <v>304754.32849789428</v>
      </c>
      <c r="BF31" s="133">
        <f>+IF('Data 2022'!BC31-'Data 2022'!BF31=0,"",('Data 2022'!BC31-'Data 2022'!BF31)*1000/'Data 2022'!C31)</f>
        <v>22.230313117653179</v>
      </c>
      <c r="BG31" s="132">
        <f>+IF('Data 2022'!BC31-'Data 2022'!BF31=0,"",('Data 2022'!BD31-'Data 2022'!BE31-'Data 2022'!BG31)*1000000/'Data 2022'!C31)</f>
        <v>6774.7841464683252</v>
      </c>
      <c r="BH31" s="132">
        <f>+IF('Data 2022'!BF31=0,"",('Data 2022'!BG31)*1000000/'Data 2022'!BF31)</f>
        <v>55444.444444444445</v>
      </c>
      <c r="BI31" s="133">
        <f>+IF('Data 2022'!BF31=0,"",'Data 2022'!BF31*1000/'Data 2022'!C31)</f>
        <v>0.93623218558202437</v>
      </c>
      <c r="BJ31" s="132">
        <f>+IF('Data 2022'!BF31=0,"",('Data 2022'!BG31)*1000000/'Data 2022'!C31)</f>
        <v>51.908873400603348</v>
      </c>
      <c r="BK31" s="132">
        <f>+IF('Data 2022'!L31+'Data 2022'!O31+'Data 2022'!X31+'Data 2022'!AA31=0,"",('Data 2022'!M31+'Data 2022'!P31+'Data 2022'!Y31+'Data 2022'!AB31)*1000000/('Data 2022'!L31+'Data 2022'!O31+'Data 2022'!X31+'Data 2022'!AA31))</f>
        <v>409887.85046728974</v>
      </c>
      <c r="BL31" s="132">
        <f>+IF('Data 2022'!L31+'Data 2022'!O31+'Data 2022'!X31+'Data 2022'!AA31=0,"",('Data 2022'!M31-'Data 2022'!N31+'Data 2022'!P31-'Data 2022'!Q31+'Data 2022'!Y31-'Data 2022'!Z31+'Data 2022'!AB31-'Data 2022'!AC31)*1000000/('Data 2022'!L31+'Data 2022'!O31+'Data 2022'!X31+'Data 2022'!AA31))</f>
        <v>366728.97196261684</v>
      </c>
      <c r="BM31" s="133">
        <f>+('Data 2022'!L31+'Data 2022'!O31+'Data 2022'!X31+'Data 2022'!AA31)*1000/'Data 2022'!C31</f>
        <v>11.130760428586289</v>
      </c>
      <c r="BN31" s="132">
        <f>+('Data 2022'!M31-'Data 2022'!N31+'Data 2022'!P31-'Data 2022'!Q31+'Data 2022'!Y31-'Data 2022'!Z31+'Data 2022'!AB31-'Data 2022'!AC31)*1000000/('Data 2022'!C31)</f>
        <v>4081.9723291376263</v>
      </c>
      <c r="BO31" s="135">
        <f>+IF('Data 2022'!AQ31=0,"",'Data 2022'!AU31*1000/'Data 2022'!$C31)</f>
        <v>0.20805159679600541</v>
      </c>
      <c r="BP31" s="135" t="str">
        <f>+IF('Data 2022'!AR31=0,"",'Data 2022'!AV31*1000/'Data 2022'!$C31)</f>
        <v/>
      </c>
      <c r="BQ31" s="135">
        <f>+IF('Data 2022'!BI31=0,"",'Data 2022'!BI31*1000/'Data 2022'!$C31)</f>
        <v>0.1040257983980027</v>
      </c>
      <c r="BS31" s="135">
        <f>+IF('Data 2022'!AS31=0,"",'Data 2022'!AS31*1000/'Data 2022'!$C31)</f>
        <v>0.1040257983980027</v>
      </c>
      <c r="BT31" s="135" t="str">
        <f>+IF('Data 2022'!AT31=0,"",'Data 2022'!AT31*1000/'Data 2022'!$C31)</f>
        <v/>
      </c>
      <c r="BU31" s="135">
        <f>+IF('Data 2022'!BJ31=0,"",'Data 2022'!BJ31*1000/'Data 2022'!$C31)</f>
        <v>0.20805159679600541</v>
      </c>
      <c r="BW31" s="135">
        <f>+IF('Data 2022'!AU31=0,"",'Data 2022'!AU31*1000/'Data 2022'!$C31)</f>
        <v>0.20805159679600541</v>
      </c>
      <c r="BX31" s="135">
        <f>+IF('Data 2022'!AV31=0,"",'Data 2022'!AV31*1000/'Data 2022'!$C31)</f>
        <v>0.1040257983980027</v>
      </c>
      <c r="BY31" s="135" t="str">
        <f>+IF('Data 2022'!BK31=0,"",'Data 2022'!BK31*1000/'Data 2022'!$C31)</f>
        <v/>
      </c>
      <c r="CA31" s="135">
        <f>+IF('Data 2022'!AW31=0,"",'Data 2022'!AW31*1000/'Data 2022'!$C31)</f>
        <v>0.41610319359201081</v>
      </c>
      <c r="CB31" s="135" t="str">
        <f>+IF('Data 2022'!AX31=0,"",'Data 2022'!AX31*1000/'Data 2022'!$C31)</f>
        <v/>
      </c>
      <c r="CC31" s="135">
        <f>+IF('Data 2022'!BL31=0,"",'Data 2022'!BL31*1000/'Data 2022'!$C31)</f>
        <v>0.1040257983980027</v>
      </c>
      <c r="CE31" s="135">
        <f>+IF('Data 2022'!AY31=0,"",'Data 2022'!AY31*1000/'Data 2022'!$C31)</f>
        <v>0.20805159679600541</v>
      </c>
      <c r="CF31" s="135" t="str">
        <f>+IF('Data 2022'!AZ31=0,"",'Data 2022'!AZ31*1000/'Data 2022'!$C31)</f>
        <v/>
      </c>
      <c r="CG31" s="135">
        <f>+IF('Data 2022'!BM31=0,"",'Data 2022'!BM31*1000/'Data 2022'!$C31)</f>
        <v>0.20805159679600541</v>
      </c>
      <c r="CI31" s="135">
        <f>+IF('Data 2022'!BA31=0,"",'Data 2022'!BA31*1000/'Data 2022'!$C31)</f>
        <v>1.040257983980027</v>
      </c>
      <c r="CJ31" s="135">
        <f>+IF('Data 2022'!BB31=0,"",'Data 2022'!BB31*1000/'Data 2022'!$C31)</f>
        <v>0.1040257983980027</v>
      </c>
      <c r="CK31" s="135">
        <f>+IF('Data 2022'!BC31=0,"",'Data 2022'!BC31*1000/'Data 2022'!$C31)</f>
        <v>23.166545303235203</v>
      </c>
      <c r="CM31" s="165">
        <f>+IF('Data 2022'!BD31-'Data 2022'!BG31-'Data 2022'!E31+'Data 2022'!BE31=0,"",('Data 2022'!BD31-'Data 2022'!BG31-'Data 2022'!E31)*1000000/('Data 2022'!BC31-'Data 2022'!BF31-'Data 2022'!D31))</f>
        <v>359139.17525773199</v>
      </c>
      <c r="CN31" s="165">
        <f>+IF('Data 2022'!BD31-'Data 2022'!BG31-'Data 2022'!E31=0,"",('Data 2022'!BD31-'Data 2022'!BE31-'Data 2022'!BG31-'Data 2022'!E31)*1000000/('Data 2022'!BC31-'Data 2022'!BF31-'Data 2022'!D31))</f>
        <v>307206.18556701037</v>
      </c>
      <c r="CO31" s="133">
        <f>+IF('Data 2022'!BC31-'Data 2022'!BF31-'Data 2022'!D31=0,"",('Data 2022'!BC31-'Data 2022'!BF31-'Data 2022'!D31)*1000/'Data 2022'!C31)</f>
        <v>20.181004889212524</v>
      </c>
      <c r="CP31" s="132">
        <f>+IF('Data 2022'!BD31-'Data 2022'!BG31-'Data 2022'!E31=0,"",('Data 2022'!BD31-'Data 2022'!BE31-'Data 2022'!BG31-'Data 2022'!E31)*1000000/'Data 2022'!C31)</f>
        <v>6199.7295329241661</v>
      </c>
      <c r="CS31" s="49"/>
      <c r="CT31" s="49"/>
      <c r="CU31" s="49"/>
      <c r="CV31" s="49"/>
    </row>
    <row r="32" spans="2:100" x14ac:dyDescent="0.25">
      <c r="BY32" s="164" t="str">
        <f>+IF('Data 2022'!BK32=0,"",'Data 2022'!BK32*1000/'Data 2022'!$C32)</f>
        <v/>
      </c>
      <c r="BZ32" s="164" t="str">
        <f>+IF('Data 2022'!AT31=0,"",'Data 2022'!AT31*1000/'Data 2022'!$C31)</f>
        <v/>
      </c>
      <c r="CA32" s="49"/>
      <c r="CB32" s="49"/>
      <c r="CC32" s="164" t="str">
        <f>+IF('Data 2022'!BL32=0,"",'Data 2022'!BL32*1000/'Data 2022'!$C32)</f>
        <v/>
      </c>
      <c r="CD32" s="164"/>
      <c r="CG32" s="164"/>
      <c r="CH32" s="164"/>
      <c r="CI32" s="49"/>
      <c r="CJ32" s="49"/>
      <c r="CK32" s="164"/>
      <c r="CL32" s="164"/>
      <c r="CM32" s="49"/>
      <c r="CN32" s="49"/>
      <c r="CO32" s="164"/>
      <c r="CP32" s="162"/>
      <c r="CQ32" s="49"/>
      <c r="CR32" s="49"/>
      <c r="CS32" s="162"/>
      <c r="CT32" s="162"/>
      <c r="CU32" s="163"/>
      <c r="CV32" s="162"/>
    </row>
    <row r="33" spans="3:100" x14ac:dyDescent="0.25">
      <c r="C33" s="6"/>
      <c r="D33" s="6"/>
      <c r="E33" s="6"/>
      <c r="F33" s="6"/>
      <c r="G33" s="6"/>
      <c r="H33" s="6"/>
      <c r="I33" s="6"/>
      <c r="J33" s="6"/>
      <c r="BI33" s="11"/>
      <c r="BJ33" s="11"/>
      <c r="BK33" s="4"/>
      <c r="BL33" s="11"/>
      <c r="CS33" s="49"/>
      <c r="CT33" s="49"/>
      <c r="CU33" s="49"/>
      <c r="CV33" s="49"/>
    </row>
    <row r="34" spans="3:100" x14ac:dyDescent="0.25">
      <c r="C34" s="12" t="str">
        <f>+C1</f>
        <v>Ungdoms-uddannelse for unge med særlige behov (STU)</v>
      </c>
      <c r="D34" s="6"/>
      <c r="E34" s="6"/>
      <c r="F34" s="6"/>
      <c r="G34" s="12" t="str">
        <f>+F1</f>
        <v>Selvansat hjælper (§ 95 SEL)</v>
      </c>
      <c r="H34" s="6"/>
      <c r="I34" s="6"/>
      <c r="J34" s="6"/>
      <c r="K34" s="12" t="str">
        <f>+J1</f>
        <v xml:space="preserve">Tilskud til ansættelse af hjælpere til personer med nedsat funktionsevne BPA § 96 SEL </v>
      </c>
      <c r="L34" s="6"/>
      <c r="M34" s="6"/>
      <c r="O34" s="12" t="str">
        <f>+N1</f>
        <v>Supplerende støtte efter § 85 SEL til en borger, der bor i en almenbolig opført efter almenboligloven. (Socialpædagogisk støtte til borgere i botilbudslignende tilbud)</v>
      </c>
      <c r="P34" s="6"/>
      <c r="Q34" s="6"/>
      <c r="S34" s="12" t="str">
        <f>+R1</f>
        <v xml:space="preserve">Socialpædagogisk bistand og behandling til personer med betydelig nedsat funktionsevne eller særlige sociale problemer. Socialpædagogisk støtte efter § 85 SEL til borgere i eget hjem </v>
      </c>
      <c r="T34" s="6"/>
      <c r="U34" s="6"/>
      <c r="W34" s="12" t="str">
        <f>+V1</f>
        <v>Længerevarende botilbud § 108 SEL inkl. supplerende støtte</v>
      </c>
      <c r="X34" s="6"/>
      <c r="Y34" s="6"/>
      <c r="AA34" s="12" t="str">
        <f>+Z1</f>
        <v>Midlertidige botilbud § 107 SEL inkl. supplerende støtte</v>
      </c>
      <c r="AB34" s="6"/>
      <c r="AC34" s="6"/>
      <c r="AE34" s="12" t="str">
        <f>+AD1</f>
        <v>Ledsageordning § 97 SEL</v>
      </c>
      <c r="AF34" s="6"/>
      <c r="AG34" s="6"/>
      <c r="AI34" s="12" t="str">
        <f>+AH1</f>
        <v>Beskyttet beskæftigelse § 103 SEL</v>
      </c>
      <c r="AJ34" s="6"/>
      <c r="AK34" s="6"/>
      <c r="AM34" s="12" t="str">
        <f>+AL1</f>
        <v>Aktivitets- og samværstilbud § 104 SEL</v>
      </c>
      <c r="AN34" s="6"/>
      <c r="AO34" s="6"/>
      <c r="AQ34" s="12" t="str">
        <f>+AP1</f>
        <v>Arbejdsvederlag § 105 og befordringsudgifter § 105 stk. 2 til borgere i § 103-tilbud</v>
      </c>
      <c r="AR34" s="6"/>
      <c r="AS34" s="6"/>
      <c r="AU34" s="12" t="str">
        <f>+AS1</f>
        <v xml:space="preserve">Arbejdsvederlag § 105 og befordringsudgifter § 105 stk. 2 til borgere i § 104 </v>
      </c>
      <c r="AV34" s="6"/>
      <c r="AW34" s="6"/>
      <c r="AY34" s="12" t="str">
        <f>+AV1</f>
        <v>Botilbud personer med særlige sociale problemer §§ 109-110 SEL</v>
      </c>
      <c r="AZ34" s="6"/>
      <c r="BA34" s="6"/>
      <c r="BB34" s="6"/>
      <c r="BD34" s="12" t="str">
        <f>+AZ1</f>
        <v>I alt, inkl. kørsel</v>
      </c>
      <c r="BE34" s="12"/>
      <c r="BF34" s="6"/>
      <c r="BG34" s="6"/>
      <c r="BI34" s="12" t="str">
        <f>+BD1</f>
        <v>I alt, ekskl. kørsel</v>
      </c>
      <c r="BJ34" s="6"/>
      <c r="BK34" s="6"/>
      <c r="BM34" s="12" t="str">
        <f>+BH1</f>
        <v>Heraf kørsel, § 105 til borgere i §§ 103, 104-tilbud</v>
      </c>
      <c r="BN34" s="6"/>
      <c r="BO34" s="6"/>
      <c r="BQ34" s="12" t="str">
        <f>+BK1</f>
        <v>§85,§107 og §108 sammentalt</v>
      </c>
      <c r="BR34" s="6"/>
      <c r="BS34" s="6"/>
      <c r="BU34" s="12" t="str">
        <f>+BO1</f>
        <v>Antal personer på (§ 95 SEL) funktion 05.38.39.001</v>
      </c>
      <c r="BV34" s="6"/>
      <c r="BW34" s="6"/>
      <c r="BY34" s="12" t="str">
        <f>+BS1</f>
        <v xml:space="preserve">Antal personer på (§ 96 SEL) funktion 05.38.39.002 </v>
      </c>
      <c r="BZ34" s="6"/>
      <c r="CA34" s="6"/>
      <c r="CC34" s="12" t="str">
        <f>+BW1</f>
        <v>Antal personer på (§ 85 SEL Socialpædagogisk støtte til borgere i botilbudslignende tilbud) funktion 05.38.51 (sum af grp. 001-003)</v>
      </c>
      <c r="CD34" s="6"/>
      <c r="CE34" s="6"/>
      <c r="CG34" s="12" t="str">
        <f>+CA1</f>
        <v>Antal personer på (§ 107) funktion 05.38.52.001,002,003,005</v>
      </c>
      <c r="CH34" s="6"/>
      <c r="CI34" s="6"/>
      <c r="CK34" s="12" t="str">
        <f>+CE1</f>
        <v>Antal personer på (§ 108) funktion 05.38.50.001,002,003,005</v>
      </c>
      <c r="CL34" s="6"/>
      <c r="CM34" s="6"/>
      <c r="CO34" s="12" t="str">
        <f>+CI1</f>
        <v>I alt</v>
      </c>
      <c r="CP34" s="6"/>
      <c r="CQ34" s="6"/>
      <c r="CS34" s="12" t="str">
        <f>+CM1</f>
        <v>I alt, ekskl. kørsel og ekskl. STU</v>
      </c>
      <c r="CT34" s="6"/>
      <c r="CU34" s="6"/>
    </row>
    <row r="35" spans="3:100" x14ac:dyDescent="0.25">
      <c r="C35" s="10" t="s">
        <v>46</v>
      </c>
      <c r="D35" s="5"/>
      <c r="E35" s="9"/>
      <c r="F35" s="6"/>
      <c r="G35" s="10" t="s">
        <v>46</v>
      </c>
      <c r="H35" s="5"/>
      <c r="I35" s="9"/>
      <c r="J35" s="6"/>
      <c r="K35" s="10" t="s">
        <v>46</v>
      </c>
      <c r="L35" s="5"/>
      <c r="M35" s="9"/>
      <c r="O35" s="10" t="s">
        <v>46</v>
      </c>
      <c r="P35" s="5"/>
      <c r="Q35" s="9"/>
      <c r="S35" s="10" t="s">
        <v>46</v>
      </c>
      <c r="T35" s="5"/>
      <c r="U35" s="9"/>
      <c r="W35" s="10" t="s">
        <v>46</v>
      </c>
      <c r="X35" s="5"/>
      <c r="Y35" s="9"/>
      <c r="AA35" s="10" t="s">
        <v>46</v>
      </c>
      <c r="AB35" s="5"/>
      <c r="AC35" s="9"/>
      <c r="AE35" s="10" t="s">
        <v>46</v>
      </c>
      <c r="AF35" s="5"/>
      <c r="AG35" s="9"/>
      <c r="AI35" s="10" t="s">
        <v>46</v>
      </c>
      <c r="AJ35" s="5"/>
      <c r="AK35" s="9"/>
      <c r="AM35" s="10" t="s">
        <v>46</v>
      </c>
      <c r="AN35" s="5"/>
      <c r="AO35" s="9"/>
      <c r="AQ35" s="10" t="s">
        <v>46</v>
      </c>
      <c r="AR35" s="5"/>
      <c r="AS35" s="9"/>
      <c r="AU35" s="10" t="s">
        <v>46</v>
      </c>
      <c r="AV35" s="5"/>
      <c r="AW35" s="9"/>
      <c r="AY35" s="10" t="s">
        <v>46</v>
      </c>
      <c r="AZ35" s="5"/>
      <c r="BA35" s="5"/>
      <c r="BB35" s="9"/>
      <c r="BD35" s="10" t="s">
        <v>46</v>
      </c>
      <c r="BE35" s="10"/>
      <c r="BF35" s="5"/>
      <c r="BG35" s="9"/>
      <c r="BI35" s="10" t="s">
        <v>46</v>
      </c>
      <c r="BJ35" s="5"/>
      <c r="BK35" s="9"/>
      <c r="BM35" s="10" t="s">
        <v>46</v>
      </c>
      <c r="BN35" s="5"/>
      <c r="BO35" s="9"/>
      <c r="BQ35" s="10" t="s">
        <v>46</v>
      </c>
      <c r="BR35" s="5"/>
      <c r="BS35" s="9"/>
      <c r="BU35" s="10" t="str">
        <f>+BO2</f>
        <v>25 pct. refusion, modtagere pr. 1000 18-64 årige</v>
      </c>
      <c r="BV35" s="5"/>
      <c r="BW35" s="9"/>
      <c r="BY35" s="10" t="str">
        <f>+BS2</f>
        <v>25 pct. refusion, modtagere pr. 1000 18-64 årige</v>
      </c>
      <c r="BZ35" s="5"/>
      <c r="CA35" s="9"/>
      <c r="CC35" s="10" t="str">
        <f>+BW2</f>
        <v>25 pct. refusion, modtagere pr. 1000 18-64 årige</v>
      </c>
      <c r="CD35" s="5"/>
      <c r="CE35" s="9"/>
      <c r="CG35" s="10" t="str">
        <f>+CA2</f>
        <v>25 pct. refusion, modtagere pr. 1000 18-64 årige</v>
      </c>
      <c r="CH35" s="5"/>
      <c r="CI35" s="9"/>
      <c r="CK35" s="10" t="str">
        <f>+CE2</f>
        <v>25 pct. refusion, modtagere pr. 1000 18-64 årige</v>
      </c>
      <c r="CL35" s="5"/>
      <c r="CM35" s="9"/>
      <c r="CO35" s="10" t="str">
        <f>+CI2</f>
        <v>25 pct. refusion, modtagere pr. 1000 18-64 årige</v>
      </c>
      <c r="CP35" s="5"/>
      <c r="CQ35" s="9"/>
      <c r="CS35" s="10" t="s">
        <v>46</v>
      </c>
      <c r="CT35" s="5"/>
      <c r="CU35" s="9"/>
    </row>
    <row r="36" spans="3:100" x14ac:dyDescent="0.25">
      <c r="C36" s="37">
        <v>1</v>
      </c>
      <c r="D36" s="38" t="str">
        <f>+IF(E36=0," ",INDEX($B3:$C31,MATCH(E36,C$3:C$31,0),1))</f>
        <v>Lyngby-Taarbæk</v>
      </c>
      <c r="E36" s="41">
        <f>SMALL($C3:$C31,1)</f>
        <v>156652.36051502146</v>
      </c>
      <c r="F36" s="6"/>
      <c r="G36" s="37">
        <v>1</v>
      </c>
      <c r="H36" s="38" t="str">
        <f t="shared" ref="H36:H64" si="0">+IF(I36=0," ",INDEX(B$3:F$31,MATCH(I36,F$3:F$31,0),1))</f>
        <v>Rødovre</v>
      </c>
      <c r="I36" s="41">
        <f>SMALL(F$3:F$31,1)</f>
        <v>78947.368421052641</v>
      </c>
      <c r="J36" s="6"/>
      <c r="K36" s="37">
        <v>1</v>
      </c>
      <c r="L36" s="38" t="str">
        <f t="shared" ref="L36:L64" si="1">+IF(M36=0," ",INDEX(B$3:J$31,MATCH(M36,J$3:J$31,0),1))</f>
        <v>Gribskov</v>
      </c>
      <c r="M36" s="41">
        <f>SMALL(J$3:J$31,1)</f>
        <v>894736.84210526326</v>
      </c>
      <c r="O36" s="37">
        <v>1</v>
      </c>
      <c r="P36" s="38" t="str">
        <f t="shared" ref="P36:P63" si="2">+IF(Q36=0," ",INDEX(B$3:N$31,MATCH(Q36,N$3:N$31,0),1))</f>
        <v>Hvidovre</v>
      </c>
      <c r="Q36" s="41">
        <f>SMALL(N$3:N$31,1)</f>
        <v>385104.4504995459</v>
      </c>
      <c r="R36" s="6"/>
      <c r="S36" s="37">
        <v>1</v>
      </c>
      <c r="T36" s="38" t="str">
        <f t="shared" ref="T36:T64" si="3">+IF(U36=0," ",INDEX(B$3:R$31,MATCH(U36,R$3:R$31,0),1))</f>
        <v>Rødovre</v>
      </c>
      <c r="U36" s="41">
        <f>SMALL(R$3:R$31,1)</f>
        <v>45367.412140575078</v>
      </c>
      <c r="V36" s="6"/>
      <c r="W36" s="37">
        <v>1</v>
      </c>
      <c r="X36" s="38" t="str">
        <f t="shared" ref="X36:X64" si="4">+IF(Y36=0," ",INDEX(B$3:V$31,MATCH(Y36,V$3:V$31,0),1))</f>
        <v>København</v>
      </c>
      <c r="Y36" s="41">
        <f>SMALL(V$3:V$31,1)</f>
        <v>720301.99362982181</v>
      </c>
      <c r="Z36" s="6"/>
      <c r="AA36" s="37">
        <v>1</v>
      </c>
      <c r="AB36" s="38" t="str">
        <f t="shared" ref="AB36:AB64" si="5">+IF(AC36=0," ",INDEX(B$3:Z$31,MATCH(AC36,Z$3:Z$31,0),1))</f>
        <v>Dragør</v>
      </c>
      <c r="AC36" s="41">
        <f>SMALL(Z$3:Z$31,1)</f>
        <v>572625.42047092749</v>
      </c>
      <c r="AD36" s="6"/>
      <c r="AE36" s="37">
        <v>1</v>
      </c>
      <c r="AF36" s="38" t="str">
        <f t="shared" ref="AF36:AF64" si="6">+IF(AG36=0," ",INDEX(B$3:AD$31,MATCH(AG36,AD$3:AD$31,0),1))</f>
        <v>Hørsholm</v>
      </c>
      <c r="AG36" s="41">
        <f>SMALL(AD$3:AD$31,1)</f>
        <v>14219.182156133829</v>
      </c>
      <c r="AH36" s="6"/>
      <c r="AI36" s="37">
        <v>1</v>
      </c>
      <c r="AJ36" s="38" t="str">
        <f t="shared" ref="AJ36:AJ63" si="7">+IF(AK36=0," ",INDEX(B$3:AH$31,MATCH(AK36,AH$3:AH$31,0),1))</f>
        <v>Vallensbæk</v>
      </c>
      <c r="AK36" s="41">
        <f>SMALL(AH$3:AH$31,1)</f>
        <v>108714.28571428571</v>
      </c>
      <c r="AM36" s="37">
        <v>1</v>
      </c>
      <c r="AN36" s="38" t="str">
        <f t="shared" ref="AN36:AN63" si="8">+IF(AO36=0," ",INDEX(B$3:AL$31,MATCH(AO36,AL$3:AL$31,0),1))</f>
        <v>Bornholm</v>
      </c>
      <c r="AO36" s="41">
        <f>SMALL(AL$3:AL$31,1)</f>
        <v>141054.19450631033</v>
      </c>
      <c r="AP36" s="6"/>
      <c r="AQ36" s="37">
        <v>1</v>
      </c>
      <c r="AR36" s="38" t="str">
        <f t="shared" ref="AR36:AR63" si="9">+IF(AS36=0," ",INDEX(B$3:AP$31,MATCH(AS36,AP$3:AP$31,0),1))</f>
        <v>Dragør</v>
      </c>
      <c r="AS36" s="41">
        <f>SMALL(AP$3:AP$31,1)</f>
        <v>1171.979243884359</v>
      </c>
      <c r="AT36" s="6"/>
      <c r="AU36" s="37">
        <v>1</v>
      </c>
      <c r="AV36" s="38" t="str">
        <f t="shared" ref="AV36:AV63" si="10">+IF(AW36=0," ",INDEX(B$3:AS$31,MATCH(AW36,AS$3:AS$31,0),1))</f>
        <v>Bornholm</v>
      </c>
      <c r="AW36" s="41">
        <f>SMALL(AS$3:AS$31,1)</f>
        <v>2288.3295194508009</v>
      </c>
      <c r="AY36" s="37">
        <v>1</v>
      </c>
      <c r="AZ36" s="38" t="str">
        <f t="shared" ref="AZ36:AZ63" si="11">+IF(BB36=0," ",INDEX(B$3:AV$31,MATCH(BB36,AV$3:AV$31,0),1))</f>
        <v>Hørsholm</v>
      </c>
      <c r="BA36" s="38"/>
      <c r="BB36" s="41">
        <f>SMALL(AV$3:AV$31,1)</f>
        <v>216561.66666666666</v>
      </c>
      <c r="BC36" s="6"/>
      <c r="BD36" s="37">
        <v>1</v>
      </c>
      <c r="BE36" s="37"/>
      <c r="BF36" s="38" t="str">
        <f t="shared" ref="BF36:BF63" si="12">+IF(BG36=0," ",INDEX(B$3:AZ$31,MATCH(BG36,AZ$3:AZ$31,0),1))</f>
        <v>Rødovre</v>
      </c>
      <c r="BG36" s="41">
        <f>SMALL(AZ$3:AZ$31,1)</f>
        <v>235499.49318616965</v>
      </c>
      <c r="BH36" s="6"/>
      <c r="BI36" s="37">
        <v>1</v>
      </c>
      <c r="BJ36" s="38" t="str">
        <f t="shared" ref="BJ36:BJ63" si="13">+IF(BK36=0," ",INDEX(B$3:BD$31,MATCH(BK36,BD$3:BD$31,0),1))</f>
        <v>Rødovre</v>
      </c>
      <c r="BK36" s="41">
        <f>SMALL(BD$3:BD$31,1)</f>
        <v>233043.27095005367</v>
      </c>
      <c r="BM36" s="37">
        <v>1</v>
      </c>
      <c r="BN36" s="38" t="str">
        <f t="shared" ref="BN36:BN63" si="14">+IF(BO36=0," ",INDEX(B$3:BH$31,MATCH(BO36,BH$3:BH$31,0),1))</f>
        <v>Bornholm</v>
      </c>
      <c r="BO36" s="41">
        <f>SMALL(BH$3:BH$31,1)</f>
        <v>2288.3295194508009</v>
      </c>
      <c r="BP36" s="6"/>
      <c r="BQ36" s="37">
        <v>1</v>
      </c>
      <c r="BR36" s="38" t="str">
        <f t="shared" ref="BR36:BR63" si="15">+IF(BS36=0," ",INDEX(B$3:BK$31,MATCH(BS36,BK$3:BK$31,0),1))</f>
        <v>Glostrup</v>
      </c>
      <c r="BS36" s="41">
        <f>SMALL(BK$3:BK$31,1)</f>
        <v>266793.79740487685</v>
      </c>
      <c r="BT36" s="6"/>
      <c r="BU36" s="37">
        <v>1</v>
      </c>
      <c r="BV36" s="38" t="str">
        <f t="shared" ref="BV36:BV63" si="16">+IF(BW36=0," ",INDEX(B$3:BO$31,MATCH(BW36,BO$3:BO$31,0),1))</f>
        <v>Allerød</v>
      </c>
      <c r="BW36" s="42">
        <f>SMALL(BO$3:BO$31,1)</f>
        <v>7.0442378134685832E-2</v>
      </c>
      <c r="BY36" s="37">
        <v>1</v>
      </c>
      <c r="BZ36" s="38" t="str">
        <f>+IF(CA36=0," ",INDEX($B$3:BS$31,MATCH(CA36,BS$3:BS$31,0),1))</f>
        <v>Fredensborg</v>
      </c>
      <c r="CA36" s="42">
        <f>SMALL(BS$3:BS$31,1)</f>
        <v>4.387889425186485E-2</v>
      </c>
      <c r="CB36" s="6"/>
      <c r="CC36" s="37">
        <v>1</v>
      </c>
      <c r="CD36" s="38" t="str">
        <f>+IF(CE36=0," ",INDEX($B$3:BW$31,MATCH(CE36,BW$3:BW$31,0),1))</f>
        <v>Allerød</v>
      </c>
      <c r="CE36" s="42">
        <f>SMALL(BW$3:BW$31,1)</f>
        <v>7.0442378134685832E-2</v>
      </c>
      <c r="CF36" s="6"/>
      <c r="CG36" s="37">
        <v>1</v>
      </c>
      <c r="CH36" s="38" t="str">
        <f>+IF(CI36=0," ",INDEX($B$3:CA$31,MATCH(CI36,CA$3:CA$31,0),1))</f>
        <v>Allerød</v>
      </c>
      <c r="CI36" s="42">
        <f>SMALL(CA$3:CA$31,1)</f>
        <v>7.0442378134685832E-2</v>
      </c>
      <c r="CK36" s="37">
        <v>1</v>
      </c>
      <c r="CL36" s="38" t="str">
        <f>+IF(CM36=0," ",INDEX($B$3:CE$31,MATCH(CM36,CE$3:CE$31,0),1))</f>
        <v>Allerød</v>
      </c>
      <c r="CM36" s="42">
        <f>SMALL(CE$3:CE$31,1)</f>
        <v>7.0442378134685832E-2</v>
      </c>
      <c r="CN36" s="6"/>
      <c r="CO36" s="37">
        <v>1</v>
      </c>
      <c r="CP36" s="38" t="str">
        <f>+IF(CQ36=0," ",INDEX($B$3:CI$31,MATCH(CQ36,CI$3:CI$31,0),1))</f>
        <v>Allerød</v>
      </c>
      <c r="CQ36" s="42">
        <f>SMALL(CI$3:CI$31,1)</f>
        <v>0.35221189067342912</v>
      </c>
      <c r="CS36" s="37">
        <v>1</v>
      </c>
      <c r="CT36" s="38" t="str">
        <f t="shared" ref="CT36:CT63" si="17">+IF(CU36=0," ",INDEX(B$3:CM$31,MATCH(CU36,CM$3:CM$31,0),1))</f>
        <v>Rødovre</v>
      </c>
      <c r="CU36" s="41">
        <f>SMALL(CM$3:CM$31,1)</f>
        <v>228578.5974156317</v>
      </c>
    </row>
    <row r="37" spans="3:100" x14ac:dyDescent="0.25">
      <c r="C37" s="37">
        <v>2</v>
      </c>
      <c r="D37" s="38" t="str">
        <f t="shared" ref="D37:D62" si="18">+IF(E37=0," ",INDEX(B$3:C$31,MATCH(E37,C$3:C$31,0),1))</f>
        <v>Ballerup</v>
      </c>
      <c r="E37" s="41">
        <f>SMALL(C$3:C$31,2)</f>
        <v>207716.28994544037</v>
      </c>
      <c r="F37" s="6"/>
      <c r="G37" s="37">
        <v>2</v>
      </c>
      <c r="H37" s="38" t="str">
        <f t="shared" si="0"/>
        <v>Rudersdal</v>
      </c>
      <c r="I37" s="41">
        <f>SMALL(F$3:F$31,2)</f>
        <v>333333.33333333337</v>
      </c>
      <c r="J37" s="6"/>
      <c r="K37" s="37">
        <v>2</v>
      </c>
      <c r="L37" s="38" t="str">
        <f t="shared" si="1"/>
        <v>Gentofte</v>
      </c>
      <c r="M37" s="41">
        <f>SMALL(J$3:J$31,2)</f>
        <v>1074626.8656716417</v>
      </c>
      <c r="O37" s="37">
        <v>2</v>
      </c>
      <c r="P37" s="38" t="str">
        <f t="shared" si="2"/>
        <v>Frederiksberg</v>
      </c>
      <c r="Q37" s="41">
        <f>SMALL(N$3:N$31,2)</f>
        <v>506787.33031674207</v>
      </c>
      <c r="R37" s="6"/>
      <c r="S37" s="37">
        <v>2</v>
      </c>
      <c r="T37" s="38" t="str">
        <f t="shared" si="3"/>
        <v>Hillerød</v>
      </c>
      <c r="U37" s="41">
        <f>SMALL(R$3:R$31,2)</f>
        <v>48282.902154371208</v>
      </c>
      <c r="V37" s="6"/>
      <c r="W37" s="37">
        <v>2</v>
      </c>
      <c r="X37" s="38" t="str">
        <f t="shared" si="4"/>
        <v>Glostrup</v>
      </c>
      <c r="Y37" s="41">
        <f>SMALL(V$3:V$31,2)</f>
        <v>866552.2442588727</v>
      </c>
      <c r="Z37" s="6"/>
      <c r="AA37" s="37">
        <v>2</v>
      </c>
      <c r="AB37" s="38" t="str">
        <f t="shared" si="5"/>
        <v>Frederiksberg</v>
      </c>
      <c r="AC37" s="41">
        <f>SMALL(Z$3:Z$31,2)</f>
        <v>583400.48348106374</v>
      </c>
      <c r="AD37" s="6"/>
      <c r="AE37" s="37">
        <v>2</v>
      </c>
      <c r="AF37" s="38" t="str">
        <f t="shared" si="6"/>
        <v>Furesø</v>
      </c>
      <c r="AG37" s="41">
        <f>SMALL(AD$3:AD$31,2)</f>
        <v>15217.391304347826</v>
      </c>
      <c r="AH37" s="6"/>
      <c r="AI37" s="37">
        <v>2</v>
      </c>
      <c r="AJ37" s="38" t="str">
        <f t="shared" si="7"/>
        <v>Glostrup</v>
      </c>
      <c r="AK37" s="41">
        <f>SMALL(AH$3:AH$31,2)</f>
        <v>117454.94871084004</v>
      </c>
      <c r="AM37" s="37">
        <v>2</v>
      </c>
      <c r="AN37" s="38" t="str">
        <f t="shared" si="8"/>
        <v>Tårnby</v>
      </c>
      <c r="AO37" s="41">
        <f>SMALL(AL$3:AL$31,2)</f>
        <v>141379.31034482759</v>
      </c>
      <c r="AP37" s="6"/>
      <c r="AQ37" s="37">
        <v>2</v>
      </c>
      <c r="AR37" s="38" t="str">
        <f t="shared" si="9"/>
        <v>Furesø</v>
      </c>
      <c r="AS37" s="41">
        <f>SMALL(AP$3:AP$31,2)</f>
        <v>11111.111111111111</v>
      </c>
      <c r="AT37" s="6"/>
      <c r="AU37" s="37">
        <v>2</v>
      </c>
      <c r="AV37" s="38" t="str">
        <f t="shared" si="10"/>
        <v>Halsnæs</v>
      </c>
      <c r="AW37" s="41">
        <f>SMALL(AS$3:AS$31,2)</f>
        <v>33519.553072625698</v>
      </c>
      <c r="AY37" s="37">
        <v>2</v>
      </c>
      <c r="AZ37" s="38" t="str">
        <f t="shared" si="11"/>
        <v>Vallensbæk</v>
      </c>
      <c r="BA37" s="38"/>
      <c r="BB37" s="41">
        <f>SMALL(AV$3:AV$31,2)</f>
        <v>409500</v>
      </c>
      <c r="BC37" s="6"/>
      <c r="BD37" s="37">
        <v>2</v>
      </c>
      <c r="BE37" s="37"/>
      <c r="BF37" s="38" t="str">
        <f t="shared" si="12"/>
        <v>Hillerød</v>
      </c>
      <c r="BG37" s="41">
        <f>SMALL(AZ$3:AZ$31,2)</f>
        <v>244716.91210097866</v>
      </c>
      <c r="BH37" s="6"/>
      <c r="BI37" s="37">
        <v>2</v>
      </c>
      <c r="BJ37" s="38" t="str">
        <f t="shared" si="13"/>
        <v>Glostrup</v>
      </c>
      <c r="BK37" s="41">
        <f>SMALL(BD$3:BD$31,2)</f>
        <v>237621.15204340109</v>
      </c>
      <c r="BM37" s="37">
        <v>2</v>
      </c>
      <c r="BN37" s="38" t="str">
        <f t="shared" si="14"/>
        <v>Furesø</v>
      </c>
      <c r="BO37" s="41">
        <f>SMALL(BH$3:BH$31,2)</f>
        <v>11111.111111111111</v>
      </c>
      <c r="BP37" s="6"/>
      <c r="BQ37" s="37">
        <v>2</v>
      </c>
      <c r="BR37" s="38" t="str">
        <f t="shared" si="15"/>
        <v>Rødovre</v>
      </c>
      <c r="BS37" s="41">
        <f>SMALL(BK$3:BK$31,2)</f>
        <v>272093.02325581393</v>
      </c>
      <c r="BT37" s="6"/>
      <c r="BU37" s="37">
        <v>2</v>
      </c>
      <c r="BV37" s="38" t="str">
        <f t="shared" si="16"/>
        <v>København</v>
      </c>
      <c r="BW37" s="42">
        <f>SMALL(BO$3:BO$31,2)</f>
        <v>0.11205429347653731</v>
      </c>
      <c r="BY37" s="37">
        <v>2</v>
      </c>
      <c r="BZ37" s="38" t="str">
        <f>+IF(CA37=0," ",INDEX($B$3:BS$31,MATCH(CA37,BS$3:BS$31,0),1))</f>
        <v>Allerød</v>
      </c>
      <c r="CA37" s="42">
        <f>SMALL(BS$3:BS$31,2)</f>
        <v>7.0442378134685832E-2</v>
      </c>
      <c r="CB37" s="6"/>
      <c r="CC37" s="37">
        <v>2</v>
      </c>
      <c r="CD37" s="38" t="str">
        <f>+IF(CE37=0," ",INDEX($B$3:BW$31,MATCH(CE37,BW$3:BW$31,0),1))</f>
        <v>København</v>
      </c>
      <c r="CE37" s="42">
        <f>SMALL(BW$3:BW$31,2)</f>
        <v>0.11205429347653731</v>
      </c>
      <c r="CF37" s="6"/>
      <c r="CG37" s="37">
        <v>2</v>
      </c>
      <c r="CH37" s="38" t="str">
        <f>+IF(CI37=0," ",INDEX($B$3:CA$31,MATCH(CI37,CA$3:CA$31,0),1))</f>
        <v>Lyngby-Taarbæk</v>
      </c>
      <c r="CI37" s="42">
        <f>SMALL(CA$3:CA$31,2)</f>
        <v>0.28631144959486932</v>
      </c>
      <c r="CK37" s="37">
        <v>2</v>
      </c>
      <c r="CL37" s="38" t="str">
        <f>+IF(CM37=0," ",INDEX($B$3:CE$31,MATCH(CM37,CE$3:CE$31,0),1))</f>
        <v>Bornholm</v>
      </c>
      <c r="CM37" s="42">
        <f>SMALL(CE$3:CE$31,2)</f>
        <v>0.14271442842871415</v>
      </c>
      <c r="CN37" s="6"/>
      <c r="CO37" s="37">
        <v>2</v>
      </c>
      <c r="CP37" s="38" t="str">
        <f>+IF(CQ37=0," ",INDEX($B$3:CI$31,MATCH(CQ37,CI$3:CI$31,0),1))</f>
        <v>Vallensbæk</v>
      </c>
      <c r="CQ37" s="42">
        <f>SMALL(CI$3:CI$31,2)</f>
        <v>1.040257983980027</v>
      </c>
      <c r="CS37" s="37">
        <v>2</v>
      </c>
      <c r="CT37" s="38" t="str">
        <f t="shared" si="17"/>
        <v>Glostrup</v>
      </c>
      <c r="CU37" s="41">
        <f>SMALL(CM$3:CM$31,2)</f>
        <v>232417.5691232183</v>
      </c>
    </row>
    <row r="38" spans="3:100" x14ac:dyDescent="0.25">
      <c r="C38" s="37">
        <v>3</v>
      </c>
      <c r="D38" s="38" t="str">
        <f t="shared" si="18"/>
        <v>Herlev</v>
      </c>
      <c r="E38" s="41">
        <f>SMALL(C$3:C$31,3)</f>
        <v>218592.96482412063</v>
      </c>
      <c r="G38" s="37">
        <v>3</v>
      </c>
      <c r="H38" s="38" t="str">
        <f t="shared" si="0"/>
        <v>Dragør</v>
      </c>
      <c r="I38" s="41">
        <f>SMALL(F$3:F$31,3)</f>
        <v>386465</v>
      </c>
      <c r="K38" s="37">
        <v>3</v>
      </c>
      <c r="L38" s="38" t="str">
        <f t="shared" si="1"/>
        <v>Egedal</v>
      </c>
      <c r="M38" s="41">
        <f>SMALL(J$3:J$31,3)</f>
        <v>1162201.2578616352</v>
      </c>
      <c r="O38" s="37">
        <v>3</v>
      </c>
      <c r="P38" s="38" t="str">
        <f t="shared" si="2"/>
        <v>Rødovre</v>
      </c>
      <c r="Q38" s="41">
        <f>SMALL(N$3:N$31,3)</f>
        <v>594636.01532567048</v>
      </c>
      <c r="S38" s="37">
        <v>3</v>
      </c>
      <c r="T38" s="38" t="str">
        <f t="shared" si="3"/>
        <v>Dragør</v>
      </c>
      <c r="U38" s="41">
        <f>SMALL(R$3:R$31,3)</f>
        <v>48820.028544243578</v>
      </c>
      <c r="W38" s="37">
        <v>3</v>
      </c>
      <c r="X38" s="38" t="str">
        <f t="shared" si="4"/>
        <v>Hillerød</v>
      </c>
      <c r="Y38" s="41">
        <f>SMALL(V$3:V$31,3)</f>
        <v>896594.82758620696</v>
      </c>
      <c r="AA38" s="37">
        <v>3</v>
      </c>
      <c r="AB38" s="38" t="str">
        <f t="shared" si="5"/>
        <v>Rødovre</v>
      </c>
      <c r="AC38" s="41">
        <f>SMALL(Z$3:Z$31,3)</f>
        <v>639676.11336032394</v>
      </c>
      <c r="AE38" s="37">
        <v>3</v>
      </c>
      <c r="AF38" s="38" t="str">
        <f t="shared" si="6"/>
        <v>Rudersdal</v>
      </c>
      <c r="AG38" s="41">
        <f>SMALL(AD$3:AD$31,3)</f>
        <v>16267.942583732058</v>
      </c>
      <c r="AI38" s="37">
        <v>3</v>
      </c>
      <c r="AJ38" s="38" t="str">
        <f t="shared" si="7"/>
        <v>Rødovre</v>
      </c>
      <c r="AK38" s="41">
        <f>SMALL(AH$3:AH$31,3)</f>
        <v>127014.21800947867</v>
      </c>
      <c r="AM38" s="37">
        <v>3</v>
      </c>
      <c r="AN38" s="38" t="str">
        <f t="shared" si="8"/>
        <v>Hillerød</v>
      </c>
      <c r="AO38" s="41">
        <f>SMALL(AL$3:AL$31,3)</f>
        <v>152251.61835068956</v>
      </c>
      <c r="AQ38" s="37">
        <v>3</v>
      </c>
      <c r="AR38" s="38" t="str">
        <f t="shared" si="9"/>
        <v>København</v>
      </c>
      <c r="AS38" s="41">
        <f>SMALL(AP$3:AP$31,3)</f>
        <v>16666.666666666668</v>
      </c>
      <c r="AU38" s="37">
        <v>3</v>
      </c>
      <c r="AV38" s="38" t="str">
        <f t="shared" si="10"/>
        <v>Gentofte</v>
      </c>
      <c r="AW38" s="41">
        <f>SMALL(AS$3:AS$31,3)</f>
        <v>38461.538461538461</v>
      </c>
      <c r="AY38" s="37">
        <v>3</v>
      </c>
      <c r="AZ38" s="38" t="str">
        <f t="shared" si="11"/>
        <v>Ishøj</v>
      </c>
      <c r="BA38" s="38"/>
      <c r="BB38" s="41">
        <f>SMALL(AV$3:AV$31,3)</f>
        <v>464601.76991150441</v>
      </c>
      <c r="BD38" s="37">
        <v>3</v>
      </c>
      <c r="BE38" s="37"/>
      <c r="BF38" s="38" t="str">
        <f t="shared" si="12"/>
        <v>Bornholm</v>
      </c>
      <c r="BG38" s="41">
        <f>SMALL(AZ$3:AZ$31,3)</f>
        <v>277078.65168539324</v>
      </c>
      <c r="BI38" s="37">
        <v>3</v>
      </c>
      <c r="BJ38" s="38" t="str">
        <f t="shared" si="13"/>
        <v>Hillerød</v>
      </c>
      <c r="BK38" s="41">
        <f>SMALL(BD$3:BD$31,3)</f>
        <v>256422.44275849976</v>
      </c>
      <c r="BM38" s="37">
        <v>3</v>
      </c>
      <c r="BN38" s="38" t="str">
        <f t="shared" si="14"/>
        <v>Halsnæs</v>
      </c>
      <c r="BO38" s="41">
        <f>SMALL(BH$3:BH$31,3)</f>
        <v>33271.719038817006</v>
      </c>
      <c r="BQ38" s="37">
        <v>3</v>
      </c>
      <c r="BR38" s="38" t="str">
        <f t="shared" si="15"/>
        <v>Hillerød</v>
      </c>
      <c r="BS38" s="41">
        <f>SMALL(BK$3:BK$31,3)</f>
        <v>319039.2741009015</v>
      </c>
      <c r="BU38" s="37">
        <v>3</v>
      </c>
      <c r="BV38" s="38" t="str">
        <f t="shared" si="16"/>
        <v>Vallensbæk</v>
      </c>
      <c r="BW38" s="42">
        <f>SMALL(BO$3:BO$31,3)</f>
        <v>0.20805159679600541</v>
      </c>
      <c r="BY38" s="37">
        <v>3</v>
      </c>
      <c r="BZ38" s="38" t="str">
        <f>+IF(CA38=0," ",INDEX($B$3:BS$31,MATCH(CA38,BS$3:BS$31,0),1))</f>
        <v>Lyngby-Taarbæk</v>
      </c>
      <c r="CA38" s="42">
        <f>SMALL(BS$3:BS$31,3)</f>
        <v>8.5893434878460795E-2</v>
      </c>
      <c r="CC38" s="37">
        <v>3</v>
      </c>
      <c r="CD38" s="38" t="str">
        <f>+IF(CE38=0," ",INDEX($B$3:BW$31,MATCH(CE38,BW$3:BW$31,0),1))</f>
        <v>Vallensbæk</v>
      </c>
      <c r="CE38" s="42">
        <f>SMALL(BW$3:BW$31,3)</f>
        <v>0.20805159679600541</v>
      </c>
      <c r="CG38" s="37">
        <v>3</v>
      </c>
      <c r="CH38" s="38" t="str">
        <f>+IF(CI38=0," ",INDEX($B$3:CA$31,MATCH(CI38,CA$3:CA$31,0),1))</f>
        <v>Gladsaxe</v>
      </c>
      <c r="CI38" s="42">
        <f>SMALL(CA$3:CA$31,3)</f>
        <v>0.37756330084715767</v>
      </c>
      <c r="CK38" s="37">
        <v>3</v>
      </c>
      <c r="CL38" s="38" t="str">
        <f>+IF(CM38=0," ",INDEX($B$3:CE$31,MATCH(CM38,CE$3:CE$31,0),1))</f>
        <v>Vallensbæk</v>
      </c>
      <c r="CM38" s="42">
        <f>SMALL(CE$3:CE$31,3)</f>
        <v>0.20805159679600541</v>
      </c>
      <c r="CO38" s="37">
        <v>3</v>
      </c>
      <c r="CP38" s="38" t="str">
        <f>+IF(CQ38=0," ",INDEX($B$3:CI$31,MATCH(CQ38,CI$3:CI$31,0),1))</f>
        <v>København</v>
      </c>
      <c r="CQ38" s="42">
        <f>SMALL(CI$3:CI$31,3)</f>
        <v>1.4884192944807975</v>
      </c>
      <c r="CS38" s="37">
        <v>3</v>
      </c>
      <c r="CT38" s="38" t="str">
        <f t="shared" si="17"/>
        <v>Hillerød</v>
      </c>
      <c r="CU38" s="41">
        <f>SMALL(CM$3:CM$31,3)</f>
        <v>253739.86025637019</v>
      </c>
    </row>
    <row r="39" spans="3:100" x14ac:dyDescent="0.25">
      <c r="C39" s="37">
        <v>4</v>
      </c>
      <c r="D39" s="38" t="str">
        <f t="shared" si="18"/>
        <v>København</v>
      </c>
      <c r="E39" s="41">
        <f>SMALL(C$3:C$31,4)</f>
        <v>225187.03241895261</v>
      </c>
      <c r="G39" s="37">
        <v>4</v>
      </c>
      <c r="H39" s="38" t="str">
        <f t="shared" si="0"/>
        <v>Høje-Taastrup</v>
      </c>
      <c r="I39" s="41">
        <f>SMALL(F$3:F$31,4)</f>
        <v>448649.13199999998</v>
      </c>
      <c r="K39" s="37">
        <v>4</v>
      </c>
      <c r="L39" s="38" t="str">
        <f t="shared" si="1"/>
        <v>Albertslund</v>
      </c>
      <c r="M39" s="41">
        <f>SMALL(J$3:J$31,4)</f>
        <v>1165294.1176470588</v>
      </c>
      <c r="O39" s="37">
        <v>4</v>
      </c>
      <c r="P39" s="38" t="str">
        <f t="shared" si="2"/>
        <v>Helsingør</v>
      </c>
      <c r="Q39" s="41">
        <f>SMALL(N$3:N$31,4)</f>
        <v>598505.43478260876</v>
      </c>
      <c r="S39" s="37">
        <v>4</v>
      </c>
      <c r="T39" s="38" t="str">
        <f t="shared" si="3"/>
        <v>Hvidovre</v>
      </c>
      <c r="U39" s="41">
        <f>SMALL(R$3:R$31,4)</f>
        <v>50438.596491228069</v>
      </c>
      <c r="W39" s="37">
        <v>4</v>
      </c>
      <c r="X39" s="38" t="str">
        <f t="shared" si="4"/>
        <v>Hvidovre</v>
      </c>
      <c r="Y39" s="41">
        <f>SMALL(V$3:V$31,4)</f>
        <v>905422.44640605303</v>
      </c>
      <c r="AA39" s="37">
        <v>4</v>
      </c>
      <c r="AB39" s="38" t="str">
        <f t="shared" si="5"/>
        <v>Halsnæs</v>
      </c>
      <c r="AC39" s="41">
        <f>SMALL(Z$3:Z$31,4)</f>
        <v>664728.68217054266</v>
      </c>
      <c r="AE39" s="37">
        <v>4</v>
      </c>
      <c r="AF39" s="38" t="str">
        <f t="shared" si="6"/>
        <v>Dragør</v>
      </c>
      <c r="AG39" s="41">
        <f>SMALL(AD$3:AD$31,4)</f>
        <v>18284.84</v>
      </c>
      <c r="AI39" s="37">
        <v>4</v>
      </c>
      <c r="AJ39" s="38" t="str">
        <f t="shared" si="7"/>
        <v>Helsingør</v>
      </c>
      <c r="AK39" s="41">
        <f>SMALL(AH$3:AH$31,4)</f>
        <v>130025.66295979469</v>
      </c>
      <c r="AM39" s="37">
        <v>4</v>
      </c>
      <c r="AN39" s="38" t="str">
        <f t="shared" si="8"/>
        <v>Rødovre</v>
      </c>
      <c r="AO39" s="41">
        <f>SMALL(AL$3:AL$31,4)</f>
        <v>157213.9303482587</v>
      </c>
      <c r="AQ39" s="37">
        <v>4</v>
      </c>
      <c r="AR39" s="38" t="str">
        <f t="shared" si="9"/>
        <v>Halsnæs</v>
      </c>
      <c r="AS39" s="41">
        <f>SMALL(AP$3:AP$31,4)</f>
        <v>32786.885245901642</v>
      </c>
      <c r="AU39" s="37">
        <v>4</v>
      </c>
      <c r="AV39" s="38" t="str">
        <f t="shared" si="10"/>
        <v>København</v>
      </c>
      <c r="AW39" s="41">
        <f>SMALL(AS$3:AS$31,4)</f>
        <v>53465.346534653465</v>
      </c>
      <c r="AY39" s="37">
        <v>4</v>
      </c>
      <c r="AZ39" s="38" t="str">
        <f t="shared" si="11"/>
        <v>Lyngby-Taarbæk</v>
      </c>
      <c r="BA39" s="38"/>
      <c r="BB39" s="41">
        <f>SMALL(AV$3:AV$31,4)</f>
        <v>499999.99999999994</v>
      </c>
      <c r="BD39" s="37">
        <v>4</v>
      </c>
      <c r="BE39" s="37"/>
      <c r="BF39" s="38" t="str">
        <f t="shared" si="12"/>
        <v>Halsnæs</v>
      </c>
      <c r="BG39" s="41">
        <f>SMALL(AZ$3:AZ$31,4)</f>
        <v>296312.42740998836</v>
      </c>
      <c r="BI39" s="37">
        <v>4</v>
      </c>
      <c r="BJ39" s="38" t="str">
        <f t="shared" si="13"/>
        <v>Bornholm</v>
      </c>
      <c r="BK39" s="41">
        <f>SMALL(BD$3:BD$31,4)</f>
        <v>291267.87191303325</v>
      </c>
      <c r="BM39" s="37">
        <v>4</v>
      </c>
      <c r="BN39" s="38" t="str">
        <f t="shared" si="14"/>
        <v>Gentofte</v>
      </c>
      <c r="BO39" s="41">
        <f>SMALL(BH$3:BH$31,4)</f>
        <v>44554.455445544547</v>
      </c>
      <c r="BQ39" s="37">
        <v>4</v>
      </c>
      <c r="BR39" s="38" t="str">
        <f t="shared" si="15"/>
        <v>Bornholm</v>
      </c>
      <c r="BS39" s="41">
        <f>SMALL(BK$3:BK$31,4)</f>
        <v>354121.47505422984</v>
      </c>
      <c r="BU39" s="37">
        <v>4</v>
      </c>
      <c r="BV39" s="38" t="str">
        <f t="shared" si="16"/>
        <v>Furesø</v>
      </c>
      <c r="BW39" s="42">
        <f>SMALL(BO$3:BO$31,4)</f>
        <v>0.83944508261906869</v>
      </c>
      <c r="BY39" s="37">
        <v>4</v>
      </c>
      <c r="BZ39" s="38" t="str">
        <f>+IF(CA39=0," ",INDEX($B$3:BS$31,MATCH(CA39,BS$3:BS$31,0),1))</f>
        <v>Gladsaxe</v>
      </c>
      <c r="CA39" s="42">
        <f>SMALL(BS$3:BS$31,4)</f>
        <v>9.4390825211789417E-2</v>
      </c>
      <c r="CC39" s="37">
        <v>4</v>
      </c>
      <c r="CD39" s="38" t="str">
        <f>+IF(CE39=0," ",INDEX($B$3:BW$31,MATCH(CE39,BW$3:BW$31,0),1))</f>
        <v>Frederiksberg</v>
      </c>
      <c r="CE39" s="42">
        <f>SMALL(BW$3:BW$31,4)</f>
        <v>0.50870614226330635</v>
      </c>
      <c r="CG39" s="37">
        <v>4</v>
      </c>
      <c r="CH39" s="38" t="str">
        <f>+IF(CI39=0," ",INDEX($B$3:CA$31,MATCH(CI39,CA$3:CA$31,0),1))</f>
        <v>København</v>
      </c>
      <c r="CI39" s="42">
        <f>SMALL(CA$3:CA$31,4)</f>
        <v>0.41227523071556182</v>
      </c>
      <c r="CK39" s="37">
        <v>4</v>
      </c>
      <c r="CL39" s="38" t="str">
        <f>+IF(CM39=0," ",INDEX($B$3:CE$31,MATCH(CM39,CE$3:CE$31,0),1))</f>
        <v>Hørsholm</v>
      </c>
      <c r="CM39" s="42">
        <f>SMALL(CE$3:CE$31,4)</f>
        <v>0.31705770450221943</v>
      </c>
      <c r="CO39" s="37">
        <v>4</v>
      </c>
      <c r="CP39" s="38" t="str">
        <f>+IF(CQ39=0," ",INDEX($B$3:CI$31,MATCH(CQ39,CI$3:CI$31,0),1))</f>
        <v>Lyngby-Taarbæk</v>
      </c>
      <c r="CQ39" s="42">
        <f>SMALL(CI$3:CI$31,4)</f>
        <v>2.0041801471640852</v>
      </c>
      <c r="CS39" s="37">
        <v>4</v>
      </c>
      <c r="CT39" s="38" t="str">
        <f t="shared" si="17"/>
        <v>Bornholm</v>
      </c>
      <c r="CU39" s="41">
        <f>SMALL(CM$3:CM$31,4)</f>
        <v>292640.25990253658</v>
      </c>
    </row>
    <row r="40" spans="3:100" x14ac:dyDescent="0.25">
      <c r="C40" s="37">
        <v>5</v>
      </c>
      <c r="D40" s="38" t="str">
        <f t="shared" si="18"/>
        <v>Allerød</v>
      </c>
      <c r="E40" s="41">
        <f>SMALL(C$3:C$31,5)</f>
        <v>227272.72727272726</v>
      </c>
      <c r="G40" s="37">
        <v>5</v>
      </c>
      <c r="H40" s="38" t="str">
        <f t="shared" si="0"/>
        <v>Gladsaxe</v>
      </c>
      <c r="I40" s="41">
        <f>SMALL(F$3:F$31,5)</f>
        <v>448717.94871794875</v>
      </c>
      <c r="K40" s="37">
        <v>5</v>
      </c>
      <c r="L40" s="38" t="str">
        <f t="shared" si="1"/>
        <v>Dragør</v>
      </c>
      <c r="M40" s="41">
        <f>SMALL(J$3:J$31,5)</f>
        <v>1179260</v>
      </c>
      <c r="O40" s="37">
        <v>5</v>
      </c>
      <c r="P40" s="38" t="str">
        <f t="shared" si="2"/>
        <v>Høje-Taastrup</v>
      </c>
      <c r="Q40" s="41">
        <f>SMALL(N$3:N$31,5)</f>
        <v>684989.55286251567</v>
      </c>
      <c r="S40" s="37">
        <v>5</v>
      </c>
      <c r="T40" s="38" t="str">
        <f t="shared" si="3"/>
        <v>Furesø</v>
      </c>
      <c r="U40" s="41">
        <f>SMALL(R$3:R$31,5)</f>
        <v>50543.825975687774</v>
      </c>
      <c r="W40" s="37">
        <v>5</v>
      </c>
      <c r="X40" s="38" t="str">
        <f t="shared" si="4"/>
        <v>Ishøj</v>
      </c>
      <c r="Y40" s="41">
        <f>SMALL(V$3:V$31,5)</f>
        <v>1020100.5025125629</v>
      </c>
      <c r="AA40" s="37">
        <v>5</v>
      </c>
      <c r="AB40" s="38" t="str">
        <f t="shared" si="5"/>
        <v>Høje-Taastrup</v>
      </c>
      <c r="AC40" s="41">
        <f>SMALL(Z$3:Z$31,5)</f>
        <v>734166.66666666674</v>
      </c>
      <c r="AE40" s="37">
        <v>5</v>
      </c>
      <c r="AF40" s="38" t="str">
        <f t="shared" si="6"/>
        <v>Lyngby-Taarbæk</v>
      </c>
      <c r="AG40" s="41">
        <f>SMALL(AD$3:AD$31,5)</f>
        <v>18709.073900841908</v>
      </c>
      <c r="AI40" s="37">
        <v>5</v>
      </c>
      <c r="AJ40" s="38" t="str">
        <f t="shared" si="7"/>
        <v>Høje-Taastrup</v>
      </c>
      <c r="AK40" s="41">
        <f>SMALL(AH$3:AH$31,5)</f>
        <v>130182.64840182647</v>
      </c>
      <c r="AM40" s="37">
        <v>5</v>
      </c>
      <c r="AN40" s="38" t="str">
        <f t="shared" si="8"/>
        <v>Hvidovre</v>
      </c>
      <c r="AO40" s="41">
        <f>SMALL(AL$3:AL$31,5)</f>
        <v>165803.10880829016</v>
      </c>
      <c r="AQ40" s="37">
        <v>5</v>
      </c>
      <c r="AR40" s="38" t="str">
        <f t="shared" si="9"/>
        <v>Høje-Taastrup</v>
      </c>
      <c r="AS40" s="41">
        <f>SMALL(AP$3:AP$31,5)</f>
        <v>34127.772260840778</v>
      </c>
      <c r="AU40" s="37">
        <v>5</v>
      </c>
      <c r="AV40" s="38" t="str">
        <f t="shared" si="10"/>
        <v>Vallensbæk</v>
      </c>
      <c r="AW40" s="41">
        <f>SMALL(AS$3:AS$31,5)</f>
        <v>55444.444444444445</v>
      </c>
      <c r="AY40" s="37">
        <v>5</v>
      </c>
      <c r="AZ40" s="38" t="str">
        <f t="shared" si="11"/>
        <v>København</v>
      </c>
      <c r="BA40" s="38"/>
      <c r="BB40" s="41">
        <f>SMALL(AV$3:AV$31,5)</f>
        <v>501079.63927346631</v>
      </c>
      <c r="BD40" s="37">
        <v>5</v>
      </c>
      <c r="BE40" s="37"/>
      <c r="BF40" s="38" t="str">
        <f t="shared" si="12"/>
        <v>Hvidovre</v>
      </c>
      <c r="BG40" s="41">
        <f>SMALL(AZ$3:AZ$31,5)</f>
        <v>305510.14520626987</v>
      </c>
      <c r="BI40" s="37">
        <v>5</v>
      </c>
      <c r="BJ40" s="38" t="str">
        <f t="shared" si="13"/>
        <v>Furesø</v>
      </c>
      <c r="BK40" s="41">
        <f>SMALL(BD$3:BD$31,5)</f>
        <v>317230.84156088391</v>
      </c>
      <c r="BM40" s="37">
        <v>5</v>
      </c>
      <c r="BN40" s="38" t="str">
        <f t="shared" si="14"/>
        <v>København</v>
      </c>
      <c r="BO40" s="41">
        <f>SMALL(BH$3:BH$31,5)</f>
        <v>49557.52212389381</v>
      </c>
      <c r="BQ40" s="37">
        <v>5</v>
      </c>
      <c r="BR40" s="38" t="str">
        <f t="shared" si="15"/>
        <v>Furesø</v>
      </c>
      <c r="BS40" s="41">
        <f>SMALL(BK$3:BK$31,5)</f>
        <v>371784.40179665177</v>
      </c>
      <c r="BU40" s="37">
        <v>5</v>
      </c>
      <c r="BV40" s="38" t="str">
        <f t="shared" si="16"/>
        <v>Hvidovre</v>
      </c>
      <c r="BW40" s="42">
        <f>SMALL(BO$3:BO$31,5)</f>
        <v>1.0646056035154423</v>
      </c>
      <c r="BY40" s="37">
        <v>5</v>
      </c>
      <c r="BZ40" s="38" t="str">
        <f>+IF(CA40=0," ",INDEX($B$3:BS$31,MATCH(CA40,BS$3:BS$31,0),1))</f>
        <v>Vallensbæk</v>
      </c>
      <c r="CA40" s="42">
        <f>SMALL(BS$3:BS$31,5)</f>
        <v>0.1040257983980027</v>
      </c>
      <c r="CC40" s="37">
        <v>5</v>
      </c>
      <c r="CD40" s="38" t="str">
        <f>+IF(CE40=0," ",INDEX($B$3:BW$31,MATCH(CE40,BW$3:BW$31,0),1))</f>
        <v>Rødovre</v>
      </c>
      <c r="CE40" s="42">
        <f>SMALL(BW$3:BW$31,5)</f>
        <v>0.66294895293062439</v>
      </c>
      <c r="CG40" s="37">
        <v>5</v>
      </c>
      <c r="CH40" s="38" t="str">
        <f>+IF(CI40=0," ",INDEX($B$3:CA$31,MATCH(CI40,CA$3:CA$31,0),1))</f>
        <v>Vallensbæk</v>
      </c>
      <c r="CI40" s="42">
        <f>SMALL(CA$3:CA$31,5)</f>
        <v>0.41610319359201081</v>
      </c>
      <c r="CK40" s="37">
        <v>5</v>
      </c>
      <c r="CL40" s="38" t="str">
        <f>+IF(CM40=0," ",INDEX($B$3:CE$31,MATCH(CM40,CE$3:CE$31,0),1))</f>
        <v>Lyngby-Taarbæk</v>
      </c>
      <c r="CM40" s="42">
        <f>SMALL(CE$3:CE$31,5)</f>
        <v>0.48672946431127778</v>
      </c>
      <c r="CO40" s="37">
        <v>5</v>
      </c>
      <c r="CP40" s="38" t="str">
        <f>+IF(CQ40=0," ",INDEX($B$3:CI$31,MATCH(CQ40,CI$3:CI$31,0),1))</f>
        <v>Rødovre</v>
      </c>
      <c r="CQ40" s="42">
        <f>SMALL(CI$3:CI$31,5)</f>
        <v>2.1448348477167256</v>
      </c>
      <c r="CS40" s="37">
        <v>5</v>
      </c>
      <c r="CT40" s="38" t="str">
        <f t="shared" si="17"/>
        <v>Furesø</v>
      </c>
      <c r="CU40" s="41">
        <f>SMALL(CM$3:CM$31,5)</f>
        <v>317832.34126984118</v>
      </c>
    </row>
    <row r="41" spans="3:100" x14ac:dyDescent="0.25">
      <c r="C41" s="37">
        <v>6</v>
      </c>
      <c r="D41" s="38" t="str">
        <f t="shared" si="18"/>
        <v>Frederiksberg</v>
      </c>
      <c r="E41" s="41">
        <f>SMALL(C$3:C$31,6)</f>
        <v>244019.13875598088</v>
      </c>
      <c r="G41" s="37">
        <v>6</v>
      </c>
      <c r="H41" s="38" t="str">
        <f t="shared" si="0"/>
        <v>Allerød</v>
      </c>
      <c r="I41" s="41">
        <f>SMALL(F$3:F$31,6)</f>
        <v>466666.76666666666</v>
      </c>
      <c r="K41" s="37">
        <v>6</v>
      </c>
      <c r="L41" s="38" t="str">
        <f t="shared" si="1"/>
        <v>Ishøj</v>
      </c>
      <c r="M41" s="41">
        <f>SMALL(J$3:J$31,6)</f>
        <v>1200000</v>
      </c>
      <c r="O41" s="37">
        <v>6</v>
      </c>
      <c r="P41" s="38" t="str">
        <f t="shared" si="2"/>
        <v>København</v>
      </c>
      <c r="Q41" s="41">
        <f>SMALL(N$3:N$31,6)</f>
        <v>720273.67096571252</v>
      </c>
      <c r="S41" s="37">
        <v>6</v>
      </c>
      <c r="T41" s="38" t="str">
        <f t="shared" si="3"/>
        <v>Vallensbæk</v>
      </c>
      <c r="U41" s="41">
        <f>SMALL(R$3:R$31,6)</f>
        <v>53272.727272727272</v>
      </c>
      <c r="W41" s="37">
        <v>6</v>
      </c>
      <c r="X41" s="38" t="str">
        <f t="shared" si="4"/>
        <v>Albertslund</v>
      </c>
      <c r="Y41" s="41">
        <f>SMALL(V$3:V$31,6)</f>
        <v>1020274.6365105008</v>
      </c>
      <c r="AA41" s="37">
        <v>6</v>
      </c>
      <c r="AB41" s="38" t="str">
        <f t="shared" si="5"/>
        <v>Gentofte</v>
      </c>
      <c r="AC41" s="41">
        <f>SMALL(Z$3:Z$31,6)</f>
        <v>744230.76923076925</v>
      </c>
      <c r="AE41" s="37">
        <v>6</v>
      </c>
      <c r="AF41" s="38" t="str">
        <f t="shared" si="6"/>
        <v>Tårnby</v>
      </c>
      <c r="AG41" s="41">
        <f>SMALL(AD$3:AD$31,6)</f>
        <v>19736.842105263157</v>
      </c>
      <c r="AI41" s="37">
        <v>6</v>
      </c>
      <c r="AJ41" s="38" t="str">
        <f t="shared" si="7"/>
        <v>Ballerup</v>
      </c>
      <c r="AK41" s="41">
        <f>SMALL(AH$3:AH$31,6)</f>
        <v>135257.99849186686</v>
      </c>
      <c r="AM41" s="37">
        <v>6</v>
      </c>
      <c r="AN41" s="38" t="str">
        <f t="shared" si="8"/>
        <v>Gladsaxe</v>
      </c>
      <c r="AO41" s="41">
        <f>SMALL(AL$3:AL$31,6)</f>
        <v>167313.49719706769</v>
      </c>
      <c r="AQ41" s="37">
        <v>6</v>
      </c>
      <c r="AR41" s="38" t="str">
        <f t="shared" si="9"/>
        <v>Lyngby-Taarbæk</v>
      </c>
      <c r="AS41" s="41">
        <f>SMALL(AP$3:AP$31,6)</f>
        <v>40000</v>
      </c>
      <c r="AU41" s="37">
        <v>6</v>
      </c>
      <c r="AV41" s="38" t="str">
        <f t="shared" si="10"/>
        <v>Hillerød</v>
      </c>
      <c r="AW41" s="41">
        <f>SMALL(AS$3:AS$31,6)</f>
        <v>62703.713598717608</v>
      </c>
      <c r="AY41" s="37">
        <v>6</v>
      </c>
      <c r="AZ41" s="38" t="str">
        <f t="shared" si="11"/>
        <v>Halsnæs</v>
      </c>
      <c r="BA41" s="38"/>
      <c r="BB41" s="41">
        <f>SMALL(AV$3:AV$31,6)</f>
        <v>504464.28571428574</v>
      </c>
      <c r="BD41" s="37">
        <v>6</v>
      </c>
      <c r="BE41" s="37"/>
      <c r="BF41" s="38" t="str">
        <f t="shared" si="12"/>
        <v>Høje-Taastrup</v>
      </c>
      <c r="BG41" s="41">
        <f>SMALL(AZ$3:AZ$31,6)</f>
        <v>323516.4379311832</v>
      </c>
      <c r="BI41" s="37">
        <v>6</v>
      </c>
      <c r="BJ41" s="38" t="str">
        <f t="shared" si="13"/>
        <v>Halsnæs</v>
      </c>
      <c r="BK41" s="41">
        <f>SMALL(BD$3:BD$31,6)</f>
        <v>318733.25980778312</v>
      </c>
      <c r="BM41" s="37">
        <v>6</v>
      </c>
      <c r="BN41" s="38" t="str">
        <f t="shared" si="14"/>
        <v>Vallensbæk</v>
      </c>
      <c r="BO41" s="41">
        <f>SMALL(BH$3:BH$31,6)</f>
        <v>55444.444444444445</v>
      </c>
      <c r="BQ41" s="37">
        <v>6</v>
      </c>
      <c r="BR41" s="38" t="str">
        <f t="shared" si="15"/>
        <v>Hvidovre</v>
      </c>
      <c r="BS41" s="41">
        <f>SMALL(BK$3:BK$31,6)</f>
        <v>391069.01217861963</v>
      </c>
      <c r="BU41" s="37">
        <v>6</v>
      </c>
      <c r="BV41" s="38" t="str">
        <f t="shared" si="16"/>
        <v>Lyngby-Taarbæk</v>
      </c>
      <c r="BW41" s="42">
        <f>SMALL(BO$3:BO$31,6)</f>
        <v>1.1166146534199903</v>
      </c>
      <c r="BY41" s="37">
        <v>6</v>
      </c>
      <c r="BZ41" s="38" t="str">
        <f>+IF(CA41=0," ",INDEX($B$3:BS$31,MATCH(CA41,BS$3:BS$31,0),1))</f>
        <v>Frederikssund</v>
      </c>
      <c r="CA41" s="42">
        <f>SMALL(BS$3:BS$31,6)</f>
        <v>0.11538905342513174</v>
      </c>
      <c r="CC41" s="37">
        <v>6</v>
      </c>
      <c r="CD41" s="38" t="str">
        <f>+IF(CE41=0," ",INDEX($B$3:BW$31,MATCH(CE41,BW$3:BW$31,0),1))</f>
        <v>Brøndby</v>
      </c>
      <c r="CE41" s="42">
        <f>SMALL(BW$3:BW$31,6)</f>
        <v>0.67811934900542492</v>
      </c>
      <c r="CG41" s="37">
        <v>6</v>
      </c>
      <c r="CH41" s="38" t="str">
        <f>+IF(CI41=0," ",INDEX($B$3:CA$31,MATCH(CI41,CA$3:CA$31,0),1))</f>
        <v>Frederiksberg</v>
      </c>
      <c r="CI41" s="42">
        <f>SMALL(CA$3:CA$31,6)</f>
        <v>0.46510275864073719</v>
      </c>
      <c r="CK41" s="37">
        <v>6</v>
      </c>
      <c r="CL41" s="38" t="str">
        <f>+IF(CM41=0," ",INDEX($B$3:CE$31,MATCH(CM41,CE$3:CE$31,0),1))</f>
        <v>Frederikssund</v>
      </c>
      <c r="CM41" s="42">
        <f>SMALL(CE$3:CE$31,6)</f>
        <v>0.53848224931728139</v>
      </c>
      <c r="CO41" s="37">
        <v>6</v>
      </c>
      <c r="CP41" s="38" t="str">
        <f>+IF(CQ41=0," ",INDEX($B$3:CI$31,MATCH(CQ41,CI$3:CI$31,0),1))</f>
        <v>Frederiksberg</v>
      </c>
      <c r="CQ41" s="42">
        <f>SMALL(CI$3:CI$31,6)</f>
        <v>2.29644487078864</v>
      </c>
      <c r="CS41" s="37">
        <v>6</v>
      </c>
      <c r="CT41" s="38" t="str">
        <f t="shared" si="17"/>
        <v>Halsnæs</v>
      </c>
      <c r="CU41" s="41">
        <f>SMALL(CM$3:CM$31,6)</f>
        <v>320506.49564216408</v>
      </c>
    </row>
    <row r="42" spans="3:100" x14ac:dyDescent="0.25">
      <c r="C42" s="37">
        <v>7</v>
      </c>
      <c r="D42" s="38" t="str">
        <f t="shared" si="18"/>
        <v>Høje-Taastrup</v>
      </c>
      <c r="E42" s="41">
        <f>SMALL(C$3:C$31,7)</f>
        <v>246730.52005943534</v>
      </c>
      <c r="G42" s="37">
        <v>7</v>
      </c>
      <c r="H42" s="38" t="str">
        <f t="shared" si="0"/>
        <v>Egedal</v>
      </c>
      <c r="I42" s="41">
        <f>SMALL(F$3:F$31,7)</f>
        <v>546769.23076923075</v>
      </c>
      <c r="K42" s="37">
        <v>7</v>
      </c>
      <c r="L42" s="38" t="str">
        <f t="shared" si="1"/>
        <v>Hillerød</v>
      </c>
      <c r="M42" s="41">
        <f>SMALL(J$3:J$31,7)</f>
        <v>1279764.9034424853</v>
      </c>
      <c r="O42" s="37">
        <v>7</v>
      </c>
      <c r="P42" s="38" t="str">
        <f t="shared" si="2"/>
        <v>Rudersdal</v>
      </c>
      <c r="Q42" s="41">
        <f>SMALL(N$3:N$31,7)</f>
        <v>729277.56653992401</v>
      </c>
      <c r="S42" s="37">
        <v>7</v>
      </c>
      <c r="T42" s="38" t="str">
        <f t="shared" si="3"/>
        <v>Helsingør</v>
      </c>
      <c r="U42" s="41">
        <f>SMALL(R$3:R$31,7)</f>
        <v>53598.774885145482</v>
      </c>
      <c r="W42" s="37">
        <v>7</v>
      </c>
      <c r="X42" s="38" t="str">
        <f t="shared" si="4"/>
        <v>Dragør</v>
      </c>
      <c r="Y42" s="41">
        <f>SMALL(V$3:V$31,7)</f>
        <v>1079516.4383561644</v>
      </c>
      <c r="AA42" s="37">
        <v>7</v>
      </c>
      <c r="AB42" s="38" t="str">
        <f t="shared" si="5"/>
        <v>Hillerød</v>
      </c>
      <c r="AC42" s="41">
        <f>SMALL(Z$3:Z$31,7)</f>
        <v>751725.04957038991</v>
      </c>
      <c r="AE42" s="37">
        <v>7</v>
      </c>
      <c r="AF42" s="38" t="str">
        <f t="shared" si="6"/>
        <v>Halsnæs</v>
      </c>
      <c r="AG42" s="41">
        <f>SMALL(AD$3:AD$31,7)</f>
        <v>20111.73184357542</v>
      </c>
      <c r="AI42" s="37">
        <v>7</v>
      </c>
      <c r="AJ42" s="38" t="str">
        <f t="shared" si="7"/>
        <v>Hvidovre</v>
      </c>
      <c r="AK42" s="41">
        <f>SMALL(AH$3:AH$31,7)</f>
        <v>137288.13559322033</v>
      </c>
      <c r="AM42" s="37">
        <v>7</v>
      </c>
      <c r="AN42" s="38" t="str">
        <f t="shared" si="8"/>
        <v>Halsnæs</v>
      </c>
      <c r="AO42" s="41">
        <f>SMALL(AL$3:AL$31,7)</f>
        <v>179617.83439490446</v>
      </c>
      <c r="AQ42" s="37">
        <v>7</v>
      </c>
      <c r="AR42" s="38" t="str">
        <f t="shared" si="9"/>
        <v>Ishøj</v>
      </c>
      <c r="AS42" s="41">
        <f>SMALL(AP$3:AP$31,7)</f>
        <v>44117.647058823532</v>
      </c>
      <c r="AU42" s="37">
        <v>7</v>
      </c>
      <c r="AV42" s="38" t="str">
        <f t="shared" si="10"/>
        <v>Ballerup</v>
      </c>
      <c r="AW42" s="41">
        <f>SMALL(AS$3:AS$31,7)</f>
        <v>66767.123287671231</v>
      </c>
      <c r="AY42" s="37">
        <v>7</v>
      </c>
      <c r="AZ42" s="38" t="str">
        <f t="shared" si="11"/>
        <v>Gentofte</v>
      </c>
      <c r="BA42" s="38"/>
      <c r="BB42" s="41">
        <f>SMALL(AV$3:AV$31,7)</f>
        <v>506912.44239631336</v>
      </c>
      <c r="BD42" s="37">
        <v>7</v>
      </c>
      <c r="BE42" s="37"/>
      <c r="BF42" s="38" t="str">
        <f t="shared" si="12"/>
        <v>Gladsaxe</v>
      </c>
      <c r="BG42" s="41">
        <f>SMALL(AZ$3:AZ$31,7)</f>
        <v>327398.61523244309</v>
      </c>
      <c r="BI42" s="37">
        <v>7</v>
      </c>
      <c r="BJ42" s="38" t="str">
        <f t="shared" si="13"/>
        <v>Hvidovre</v>
      </c>
      <c r="BK42" s="41">
        <f>SMALL(BD$3:BD$31,7)</f>
        <v>321808.23614408093</v>
      </c>
      <c r="BM42" s="37">
        <v>7</v>
      </c>
      <c r="BN42" s="38" t="str">
        <f t="shared" si="14"/>
        <v>Lyngby-Taarbæk</v>
      </c>
      <c r="BO42" s="41">
        <f>SMALL(BH$3:BH$31,7)</f>
        <v>61079.545454545449</v>
      </c>
      <c r="BQ42" s="37">
        <v>7</v>
      </c>
      <c r="BR42" s="38" t="str">
        <f t="shared" si="15"/>
        <v>Halsnæs</v>
      </c>
      <c r="BS42" s="41">
        <f>SMALL(BK$3:BK$31,7)</f>
        <v>397046.0469157254</v>
      </c>
      <c r="BU42" s="37">
        <v>7</v>
      </c>
      <c r="BV42" s="38" t="str">
        <f t="shared" si="16"/>
        <v>Gribskov</v>
      </c>
      <c r="BW42" s="42">
        <f>SMALL(BO$3:BO$31,7)</f>
        <v>1.242401384390114</v>
      </c>
      <c r="BY42" s="37">
        <v>7</v>
      </c>
      <c r="BZ42" s="38" t="str">
        <f>+IF(CA42=0," ",INDEX($B$3:BS$31,MATCH(CA42,BS$3:BS$31,0),1))</f>
        <v>Egedal</v>
      </c>
      <c r="CA42" s="42">
        <f>SMALL(BS$3:BS$31,7)</f>
        <v>0.11556685542586387</v>
      </c>
      <c r="CC42" s="37">
        <v>7</v>
      </c>
      <c r="CD42" s="38" t="str">
        <f>+IF(CE42=0," ",INDEX($B$3:BW$31,MATCH(CE42,BW$3:BW$31,0),1))</f>
        <v>Glostrup</v>
      </c>
      <c r="CE42" s="42">
        <f>SMALL(BW$3:BW$31,7)</f>
        <v>0.75223962251248033</v>
      </c>
      <c r="CG42" s="37">
        <v>7</v>
      </c>
      <c r="CH42" s="38" t="str">
        <f>+IF(CI42=0," ",INDEX($B$3:CA$31,MATCH(CI42,CA$3:CA$31,0),1))</f>
        <v>Rødovre</v>
      </c>
      <c r="CI42" s="42">
        <f>SMALL(CA$3:CA$31,7)</f>
        <v>0.46796396677455837</v>
      </c>
      <c r="CK42" s="37">
        <v>7</v>
      </c>
      <c r="CL42" s="38" t="str">
        <f>+IF(CM42=0," ",INDEX($B$3:CE$31,MATCH(CM42,CE$3:CE$31,0),1))</f>
        <v>Gribskov</v>
      </c>
      <c r="CM42" s="42">
        <f>SMALL(CE$3:CE$31,7)</f>
        <v>0.57682921418112443</v>
      </c>
      <c r="CO42" s="37">
        <v>7</v>
      </c>
      <c r="CP42" s="38" t="str">
        <f>+IF(CQ42=0," ",INDEX($B$3:CI$31,MATCH(CQ42,CI$3:CI$31,0),1))</f>
        <v>Tårnby</v>
      </c>
      <c r="CQ42" s="42">
        <f>SMALL(CI$3:CI$31,7)</f>
        <v>2.2986677271823424</v>
      </c>
      <c r="CS42" s="37">
        <v>7</v>
      </c>
      <c r="CT42" s="38" t="str">
        <f t="shared" si="17"/>
        <v>Hvidovre</v>
      </c>
      <c r="CU42" s="41">
        <f>SMALL(CM$3:CM$31,7)</f>
        <v>324202.42024202424</v>
      </c>
    </row>
    <row r="43" spans="3:100" x14ac:dyDescent="0.25">
      <c r="C43" s="37">
        <v>8</v>
      </c>
      <c r="D43" s="38" t="str">
        <f t="shared" si="18"/>
        <v>Brøndby</v>
      </c>
      <c r="E43" s="41">
        <f>SMALL(C$3:C$31,8)</f>
        <v>247641.50943396226</v>
      </c>
      <c r="G43" s="37">
        <v>8</v>
      </c>
      <c r="H43" s="38" t="str">
        <f t="shared" si="0"/>
        <v>Vallensbæk</v>
      </c>
      <c r="I43" s="41">
        <f>SMALL(F$3:F$31,8)</f>
        <v>566666.66666666663</v>
      </c>
      <c r="K43" s="37">
        <v>8</v>
      </c>
      <c r="L43" s="38" t="str">
        <f t="shared" si="1"/>
        <v>Lyngby-Taarbæk</v>
      </c>
      <c r="M43" s="41">
        <f>SMALL(J$3:J$31,8)</f>
        <v>1350515.463917526</v>
      </c>
      <c r="O43" s="37">
        <v>8</v>
      </c>
      <c r="P43" s="38" t="str">
        <f t="shared" si="2"/>
        <v>Brøndby</v>
      </c>
      <c r="Q43" s="41">
        <f>SMALL(N$3:N$31,8)</f>
        <v>756147.5409836066</v>
      </c>
      <c r="S43" s="37">
        <v>8</v>
      </c>
      <c r="T43" s="38" t="str">
        <f t="shared" si="3"/>
        <v>Brøndby</v>
      </c>
      <c r="U43" s="41">
        <f>SMALL(R$3:R$31,8)</f>
        <v>56300.268096514752</v>
      </c>
      <c r="W43" s="37">
        <v>8</v>
      </c>
      <c r="X43" s="38" t="str">
        <f t="shared" si="4"/>
        <v>Rødovre</v>
      </c>
      <c r="Y43" s="41">
        <f>SMALL(V$3:V$31,8)</f>
        <v>1096969.696969697</v>
      </c>
      <c r="AA43" s="37">
        <v>8</v>
      </c>
      <c r="AB43" s="38" t="str">
        <f t="shared" si="5"/>
        <v>Lyngby-Taarbæk</v>
      </c>
      <c r="AC43" s="41">
        <f>SMALL(Z$3:Z$31,8)</f>
        <v>752442.99674267101</v>
      </c>
      <c r="AE43" s="37">
        <v>8</v>
      </c>
      <c r="AF43" s="38" t="str">
        <f t="shared" si="6"/>
        <v>Gladsaxe</v>
      </c>
      <c r="AG43" s="41">
        <f>SMALL(AD$3:AD$31,8)</f>
        <v>20129.4033069734</v>
      </c>
      <c r="AI43" s="37">
        <v>8</v>
      </c>
      <c r="AJ43" s="38" t="str">
        <f t="shared" si="7"/>
        <v>Furesø</v>
      </c>
      <c r="AK43" s="41">
        <f>SMALL(AH$3:AH$31,8)</f>
        <v>144927.53623188406</v>
      </c>
      <c r="AM43" s="37">
        <v>8</v>
      </c>
      <c r="AN43" s="38" t="str">
        <f t="shared" si="8"/>
        <v>Ballerup</v>
      </c>
      <c r="AO43" s="41">
        <f>SMALL(AL$3:AL$31,8)</f>
        <v>180342.14618973562</v>
      </c>
      <c r="AQ43" s="37">
        <v>8</v>
      </c>
      <c r="AR43" s="38" t="str">
        <f t="shared" si="9"/>
        <v>Hvidovre</v>
      </c>
      <c r="AS43" s="41">
        <f>SMALL(AP$3:AP$31,8)</f>
        <v>55555.555555555555</v>
      </c>
      <c r="AU43" s="37">
        <v>8</v>
      </c>
      <c r="AV43" s="38" t="str">
        <f t="shared" si="10"/>
        <v>Lyngby-Taarbæk</v>
      </c>
      <c r="AW43" s="41">
        <f>SMALL(AS$3:AS$31,8)</f>
        <v>66787.00361010831</v>
      </c>
      <c r="AY43" s="37">
        <v>8</v>
      </c>
      <c r="AZ43" s="38" t="str">
        <f t="shared" si="11"/>
        <v>Frederiksberg</v>
      </c>
      <c r="BA43" s="38"/>
      <c r="BB43" s="41">
        <f>SMALL(AV$3:AV$31,8)</f>
        <v>513812.15469613264</v>
      </c>
      <c r="BD43" s="37">
        <v>8</v>
      </c>
      <c r="BE43" s="37"/>
      <c r="BF43" s="38" t="str">
        <f t="shared" si="12"/>
        <v>Ishøj</v>
      </c>
      <c r="BG43" s="41">
        <f>SMALL(AZ$3:AZ$31,8)</f>
        <v>334749.1909385114</v>
      </c>
      <c r="BI43" s="37">
        <v>8</v>
      </c>
      <c r="BJ43" s="38" t="str">
        <f t="shared" si="13"/>
        <v>Høje-Taastrup</v>
      </c>
      <c r="BK43" s="41">
        <f>SMALL(BD$3:BD$31,8)</f>
        <v>349884.48133120732</v>
      </c>
      <c r="BM43" s="37">
        <v>8</v>
      </c>
      <c r="BN43" s="38" t="str">
        <f t="shared" si="14"/>
        <v>Hillerød</v>
      </c>
      <c r="BO43" s="41">
        <f>SMALL(BH$3:BH$31,8)</f>
        <v>64005.412719891756</v>
      </c>
      <c r="BQ43" s="37">
        <v>8</v>
      </c>
      <c r="BR43" s="38" t="str">
        <f t="shared" si="15"/>
        <v>Vallensbæk</v>
      </c>
      <c r="BS43" s="41">
        <f>SMALL(BK$3:BK$31,8)</f>
        <v>409887.85046728974</v>
      </c>
      <c r="BU43" s="37">
        <v>8</v>
      </c>
      <c r="BV43" s="38" t="str">
        <f t="shared" si="16"/>
        <v>Gladsaxe</v>
      </c>
      <c r="BW43" s="42">
        <f>SMALL(BO$3:BO$31,8)</f>
        <v>1.2978738466621045</v>
      </c>
      <c r="BY43" s="37">
        <v>8</v>
      </c>
      <c r="BZ43" s="38" t="str">
        <f>+IF(CA43=0," ",INDEX($B$3:BS$31,MATCH(CA43,BS$3:BS$31,0),1))</f>
        <v>Gribskov</v>
      </c>
      <c r="CA43" s="42">
        <f>SMALL(BS$3:BS$31,8)</f>
        <v>0.13311443404179793</v>
      </c>
      <c r="CC43" s="37">
        <v>8</v>
      </c>
      <c r="CD43" s="38" t="str">
        <f>+IF(CE43=0," ",INDEX($B$3:BW$31,MATCH(CE43,BW$3:BW$31,0),1))</f>
        <v>Furesø</v>
      </c>
      <c r="CE43" s="42">
        <f>SMALL(BW$3:BW$31,8)</f>
        <v>0.83944508261906869</v>
      </c>
      <c r="CG43" s="37">
        <v>8</v>
      </c>
      <c r="CH43" s="38" t="str">
        <f>+IF(CI43=0," ",INDEX($B$3:CA$31,MATCH(CI43,CA$3:CA$31,0),1))</f>
        <v>Tårnby</v>
      </c>
      <c r="CI43" s="42">
        <f>SMALL(CA$3:CA$31,8)</f>
        <v>0.52893219327898189</v>
      </c>
      <c r="CK43" s="37">
        <v>8</v>
      </c>
      <c r="CL43" s="38" t="str">
        <f>+IF(CM43=0," ",INDEX($B$3:CE$31,MATCH(CM43,CE$3:CE$31,0),1))</f>
        <v>Egedal</v>
      </c>
      <c r="CM43" s="42">
        <f>SMALL(CE$3:CE$31,8)</f>
        <v>0.57783427712931934</v>
      </c>
      <c r="CO43" s="37">
        <v>8</v>
      </c>
      <c r="CP43" s="38" t="str">
        <f>+IF(CQ43=0," ",INDEX($B$3:CI$31,MATCH(CQ43,CI$3:CI$31,0),1))</f>
        <v>Hørsholm</v>
      </c>
      <c r="CQ43" s="42">
        <f>SMALL(CI$3:CI$31,8)</f>
        <v>2.3779327837666457</v>
      </c>
      <c r="CS43" s="37">
        <v>8</v>
      </c>
      <c r="CT43" s="38" t="str">
        <f t="shared" si="17"/>
        <v>Gladsaxe</v>
      </c>
      <c r="CU43" s="41">
        <f>SMALL(CM$3:CM$31,8)</f>
        <v>352558.23415725766</v>
      </c>
    </row>
    <row r="44" spans="3:100" x14ac:dyDescent="0.25">
      <c r="C44" s="37">
        <v>9</v>
      </c>
      <c r="D44" s="38" t="str">
        <f t="shared" si="18"/>
        <v>Helsingør</v>
      </c>
      <c r="E44" s="41">
        <f>SMALL(C$3:C$31,9)</f>
        <v>255240.4438964242</v>
      </c>
      <c r="G44" s="37">
        <v>9</v>
      </c>
      <c r="H44" s="38" t="str">
        <f t="shared" si="0"/>
        <v>Ballerup</v>
      </c>
      <c r="I44" s="41">
        <f>SMALL(F$3:F$31,9)</f>
        <v>619000</v>
      </c>
      <c r="K44" s="37">
        <v>9</v>
      </c>
      <c r="L44" s="38" t="str">
        <f t="shared" si="1"/>
        <v>Helsingør</v>
      </c>
      <c r="M44" s="41">
        <f>SMALL(J$3:J$31,9)</f>
        <v>1364285.7142857143</v>
      </c>
      <c r="O44" s="37">
        <v>9</v>
      </c>
      <c r="P44" s="38" t="str">
        <f t="shared" si="2"/>
        <v>Halsnæs</v>
      </c>
      <c r="Q44" s="41">
        <f>SMALL(N$3:N$31,9)</f>
        <v>756272.40143369185</v>
      </c>
      <c r="S44" s="37">
        <v>9</v>
      </c>
      <c r="T44" s="38" t="str">
        <f t="shared" si="3"/>
        <v>Ballerup</v>
      </c>
      <c r="U44" s="41">
        <f>SMALL(R$3:R$31,9)</f>
        <v>70172.04587890103</v>
      </c>
      <c r="W44" s="37">
        <v>9</v>
      </c>
      <c r="X44" s="38" t="str">
        <f t="shared" si="4"/>
        <v>Gladsaxe</v>
      </c>
      <c r="Y44" s="41">
        <f>SMALL(V$3:V$31,9)</f>
        <v>1103942.652329749</v>
      </c>
      <c r="AA44" s="37">
        <v>9</v>
      </c>
      <c r="AB44" s="38" t="str">
        <f t="shared" si="5"/>
        <v>Hvidovre</v>
      </c>
      <c r="AC44" s="41">
        <f>SMALL(Z$3:Z$31,9)</f>
        <v>766766.76676676667</v>
      </c>
      <c r="AE44" s="37">
        <v>9</v>
      </c>
      <c r="AF44" s="38" t="str">
        <f t="shared" si="6"/>
        <v>Bornholm</v>
      </c>
      <c r="AG44" s="41">
        <f>SMALL(AD$3:AD$31,9)</f>
        <v>20806.241872561768</v>
      </c>
      <c r="AI44" s="37">
        <v>9</v>
      </c>
      <c r="AJ44" s="38" t="str">
        <f t="shared" si="7"/>
        <v>Herlev</v>
      </c>
      <c r="AK44" s="41">
        <f>SMALL(AH$3:AH$31,9)</f>
        <v>145061.72839506174</v>
      </c>
      <c r="AM44" s="37">
        <v>9</v>
      </c>
      <c r="AN44" s="38" t="str">
        <f t="shared" si="8"/>
        <v>Furesø</v>
      </c>
      <c r="AO44" s="41">
        <f>SMALL(AL$3:AL$31,9)</f>
        <v>185580.77436582107</v>
      </c>
      <c r="AQ44" s="37">
        <v>9</v>
      </c>
      <c r="AR44" s="38" t="str">
        <f t="shared" si="9"/>
        <v>Gribskov</v>
      </c>
      <c r="AS44" s="41">
        <f>SMALL(AP$3:AP$31,9)</f>
        <v>56074.766355140186</v>
      </c>
      <c r="AU44" s="37">
        <v>9</v>
      </c>
      <c r="AV44" s="38" t="str">
        <f t="shared" si="10"/>
        <v>Brøndby</v>
      </c>
      <c r="AW44" s="41">
        <f>SMALL(AS$3:AS$31,9)</f>
        <v>71678.321678321663</v>
      </c>
      <c r="AY44" s="37">
        <v>9</v>
      </c>
      <c r="AZ44" s="38" t="str">
        <f t="shared" si="11"/>
        <v>Dragør</v>
      </c>
      <c r="BA44" s="38"/>
      <c r="BB44" s="41">
        <f>SMALL(AV$3:AV$31,9)</f>
        <v>516190.26178010466</v>
      </c>
      <c r="BD44" s="37">
        <v>9</v>
      </c>
      <c r="BE44" s="37"/>
      <c r="BF44" s="38" t="str">
        <f t="shared" si="12"/>
        <v>Ballerup</v>
      </c>
      <c r="BG44" s="41">
        <f>SMALL(AZ$3:AZ$31,9)</f>
        <v>336648.11569643166</v>
      </c>
      <c r="BI44" s="37">
        <v>9</v>
      </c>
      <c r="BJ44" s="38" t="str">
        <f t="shared" si="13"/>
        <v>Vallensbæk</v>
      </c>
      <c r="BK44" s="41">
        <f>SMALL(BD$3:BD$31,9)</f>
        <v>351899.85961628461</v>
      </c>
      <c r="BM44" s="37">
        <v>9</v>
      </c>
      <c r="BN44" s="38" t="str">
        <f t="shared" si="14"/>
        <v>Høje-Taastrup</v>
      </c>
      <c r="BO44" s="41">
        <f>SMALL(BH$3:BH$31,9)</f>
        <v>64262.044353810859</v>
      </c>
      <c r="BQ44" s="37">
        <v>9</v>
      </c>
      <c r="BR44" s="38" t="str">
        <f t="shared" si="15"/>
        <v>Høje-Taastrup</v>
      </c>
      <c r="BS44" s="41">
        <f>SMALL(BK$3:BK$31,9)</f>
        <v>424883.63316140388</v>
      </c>
      <c r="BU44" s="37">
        <v>9</v>
      </c>
      <c r="BV44" s="38" t="str">
        <f t="shared" si="16"/>
        <v>Frederikssund</v>
      </c>
      <c r="BW44" s="42">
        <f>SMALL(BO$3:BO$31,9)</f>
        <v>1.3846686411015807</v>
      </c>
      <c r="BY44" s="37">
        <v>9</v>
      </c>
      <c r="BZ44" s="38" t="str">
        <f>+IF(CA44=0," ",INDEX($B$3:BS$31,MATCH(CA44,BS$3:BS$31,0),1))</f>
        <v>Brøndby</v>
      </c>
      <c r="CA44" s="42">
        <f>SMALL(BS$3:BS$31,9)</f>
        <v>0.13562386980108498</v>
      </c>
      <c r="CC44" s="37">
        <v>9</v>
      </c>
      <c r="CD44" s="38" t="str">
        <f>+IF(CE44=0," ",INDEX($B$3:BW$31,MATCH(CE44,BW$3:BW$31,0),1))</f>
        <v>Hørsholm</v>
      </c>
      <c r="CE44" s="42">
        <f>SMALL(BW$3:BW$31,9)</f>
        <v>0.95117311350665823</v>
      </c>
      <c r="CG44" s="37">
        <v>9</v>
      </c>
      <c r="CH44" s="38" t="str">
        <f>+IF(CI44=0," ",INDEX($B$3:CA$31,MATCH(CI44,CA$3:CA$31,0),1))</f>
        <v>Bornholm</v>
      </c>
      <c r="CI44" s="42">
        <f>SMALL(CA$3:CA$31,9)</f>
        <v>0.57085771371485661</v>
      </c>
      <c r="CK44" s="37">
        <v>9</v>
      </c>
      <c r="CL44" s="38" t="str">
        <f>+IF(CM44=0," ",INDEX($B$3:CE$31,MATCH(CM44,CE$3:CE$31,0),1))</f>
        <v>København</v>
      </c>
      <c r="CM44" s="42">
        <f>SMALL(CE$3:CE$31,9)</f>
        <v>0.63638381766863639</v>
      </c>
      <c r="CO44" s="37">
        <v>9</v>
      </c>
      <c r="CP44" s="38" t="str">
        <f>+IF(CQ44=0," ",INDEX($B$3:CI$31,MATCH(CQ44,CI$3:CI$31,0),1))</f>
        <v>Glostrup</v>
      </c>
      <c r="CQ44" s="42">
        <f>SMALL(CI$3:CI$31,9)</f>
        <v>2.6670313889078847</v>
      </c>
      <c r="CS44" s="37">
        <v>9</v>
      </c>
      <c r="CT44" s="38" t="str">
        <f t="shared" si="17"/>
        <v>Høje-Taastrup</v>
      </c>
      <c r="CU44" s="41">
        <f>SMALL(CM$3:CM$31,9)</f>
        <v>356254.43448380264</v>
      </c>
    </row>
    <row r="45" spans="3:100" x14ac:dyDescent="0.25">
      <c r="C45">
        <v>10</v>
      </c>
      <c r="D45" s="6" t="str">
        <f t="shared" si="18"/>
        <v>Fredensborg</v>
      </c>
      <c r="E45" s="8">
        <f>SMALL(C$3:C$31,10)</f>
        <v>261756.82889936827</v>
      </c>
      <c r="G45">
        <v>10</v>
      </c>
      <c r="H45" s="6" t="str">
        <f t="shared" si="0"/>
        <v>København</v>
      </c>
      <c r="I45" s="8">
        <f>SMALL(F$3:F$31,10)</f>
        <v>647619.04761904757</v>
      </c>
      <c r="K45">
        <v>10</v>
      </c>
      <c r="L45" s="6" t="str">
        <f t="shared" si="1"/>
        <v>Rødovre</v>
      </c>
      <c r="M45" s="8">
        <f>SMALL(J$3:J$31,10)</f>
        <v>1390000</v>
      </c>
      <c r="O45">
        <v>10</v>
      </c>
      <c r="P45" s="6" t="str">
        <f t="shared" si="2"/>
        <v>Dragør</v>
      </c>
      <c r="Q45" s="8">
        <f>SMALL(N$3:N$31,10)</f>
        <v>760014.74103585654</v>
      </c>
      <c r="S45">
        <v>10</v>
      </c>
      <c r="T45" s="6" t="str">
        <f t="shared" si="3"/>
        <v>Rudersdal</v>
      </c>
      <c r="U45" s="8">
        <f>SMALL(R$3:R$31,10)</f>
        <v>73298.429319371731</v>
      </c>
      <c r="W45">
        <v>10</v>
      </c>
      <c r="X45" s="6" t="str">
        <f t="shared" si="4"/>
        <v>Tårnby</v>
      </c>
      <c r="Y45" s="8">
        <f>SMALL(V$3:V$31,10)</f>
        <v>1107317.0731707318</v>
      </c>
      <c r="AA45">
        <v>10</v>
      </c>
      <c r="AB45" s="6" t="str">
        <f t="shared" si="5"/>
        <v>Gladsaxe</v>
      </c>
      <c r="AC45" s="8">
        <f>SMALL(Z$3:Z$31,10)</f>
        <v>771573.60406091379</v>
      </c>
      <c r="AE45">
        <v>10</v>
      </c>
      <c r="AF45" s="6" t="str">
        <f t="shared" si="6"/>
        <v>Hillerød</v>
      </c>
      <c r="AG45" s="8">
        <f>SMALL(AD$3:AD$31,10)</f>
        <v>21800.915948275862</v>
      </c>
      <c r="AI45">
        <v>10</v>
      </c>
      <c r="AJ45" s="6" t="str">
        <f t="shared" si="7"/>
        <v>Lyngby-Taarbæk</v>
      </c>
      <c r="AK45" s="8">
        <f>SMALL(AH$3:AH$31,10)</f>
        <v>145510.83591331271</v>
      </c>
      <c r="AM45">
        <v>10</v>
      </c>
      <c r="AN45" s="6" t="str">
        <f t="shared" si="8"/>
        <v>Gentofte</v>
      </c>
      <c r="AO45" s="8">
        <f>SMALL(AL$3:AL$31,10)</f>
        <v>207017.54385964913</v>
      </c>
      <c r="AQ45">
        <v>10</v>
      </c>
      <c r="AR45" s="6" t="str">
        <f t="shared" si="9"/>
        <v>Egedal</v>
      </c>
      <c r="AS45" s="8">
        <f>SMALL(AP$3:AP$31,10)</f>
        <v>56790.123456790119</v>
      </c>
      <c r="AU45">
        <v>10</v>
      </c>
      <c r="AV45" s="6" t="str">
        <f t="shared" si="10"/>
        <v>Høje-Taastrup</v>
      </c>
      <c r="AW45" s="8">
        <f>SMALL(AS$3:AS$31,10)</f>
        <v>74668.495656149971</v>
      </c>
      <c r="AY45">
        <v>10</v>
      </c>
      <c r="AZ45" s="6" t="str">
        <f t="shared" si="11"/>
        <v>Allerød</v>
      </c>
      <c r="BA45" s="6"/>
      <c r="BB45" s="8">
        <f>SMALL(AV$3:AV$31,10)</f>
        <v>533333.33333333337</v>
      </c>
      <c r="BD45">
        <v>10</v>
      </c>
      <c r="BF45" s="6" t="str">
        <f t="shared" si="12"/>
        <v>Vallensbæk</v>
      </c>
      <c r="BG45" s="8">
        <f>SMALL(AZ$3:AZ$31,10)</f>
        <v>339919.17377638078</v>
      </c>
      <c r="BI45">
        <v>10</v>
      </c>
      <c r="BJ45" s="6" t="str">
        <f t="shared" si="13"/>
        <v>Gladsaxe</v>
      </c>
      <c r="BK45" s="8">
        <f>SMALL(BD$3:BD$31,10)</f>
        <v>352044.35204435204</v>
      </c>
      <c r="BM45">
        <v>10</v>
      </c>
      <c r="BN45" s="6" t="str">
        <f t="shared" si="14"/>
        <v>Ballerup</v>
      </c>
      <c r="BO45" s="8">
        <f>SMALL(BH$3:BH$31,10)</f>
        <v>66655.172413793087</v>
      </c>
      <c r="BQ45">
        <v>10</v>
      </c>
      <c r="BR45" s="6" t="str">
        <f t="shared" si="15"/>
        <v>Rudersdal</v>
      </c>
      <c r="BS45" s="8">
        <f>SMALL(BK$3:BK$31,10)</f>
        <v>443816.41419850785</v>
      </c>
      <c r="BU45">
        <v>10</v>
      </c>
      <c r="BV45" s="6" t="str">
        <f t="shared" si="16"/>
        <v>Hillerød</v>
      </c>
      <c r="BW45" s="14">
        <f>SMALL(BO$3:BO$31,10)</f>
        <v>1.4589024087409983</v>
      </c>
      <c r="BY45">
        <v>10</v>
      </c>
      <c r="BZ45" s="6" t="str">
        <f>+IF(CA45=0," ",INDEX($B$3:BS$31,MATCH(CA45,BS$3:BS$31,0),1))</f>
        <v>Høje-Taastrup</v>
      </c>
      <c r="CA45" s="14">
        <f>SMALL(BS$3:BS$31,10)</f>
        <v>0.17819488580677734</v>
      </c>
      <c r="CC45">
        <v>10</v>
      </c>
      <c r="CD45" s="6" t="str">
        <f>+IF(CE45=0," ",INDEX($B$3:BW$31,MATCH(CE45,BW$3:BW$31,0),1))</f>
        <v>Høje-Taastrup</v>
      </c>
      <c r="CE45" s="14">
        <f>SMALL(BW$3:BW$31,10)</f>
        <v>1.0097710195717382</v>
      </c>
      <c r="CG45">
        <v>10</v>
      </c>
      <c r="CH45" s="6" t="str">
        <f>+IF(CI45=0," ",INDEX($B$3:CA$31,MATCH(CI45,CA$3:CA$31,0),1))</f>
        <v>Brøndby</v>
      </c>
      <c r="CI45" s="14">
        <f>SMALL(CA$3:CA$31,10)</f>
        <v>0.58770343580470163</v>
      </c>
      <c r="CK45">
        <v>10</v>
      </c>
      <c r="CL45" s="6" t="str">
        <f>+IF(CM45=0," ",INDEX($B$3:CE$31,MATCH(CM45,CE$3:CE$31,0),1))</f>
        <v>Glostrup</v>
      </c>
      <c r="CM45" s="14">
        <f>SMALL(CE$3:CE$31,10)</f>
        <v>0.68385420228407301</v>
      </c>
      <c r="CO45">
        <v>10</v>
      </c>
      <c r="CP45" s="6" t="str">
        <f>+IF(CQ45=0," ",INDEX($B$3:CI$31,MATCH(CQ45,CI$3:CI$31,0),1))</f>
        <v>Egedal</v>
      </c>
      <c r="CQ45" s="14">
        <f>SMALL(CI$3:CI$31,10)</f>
        <v>2.8891713856465966</v>
      </c>
      <c r="CS45">
        <v>10</v>
      </c>
      <c r="CT45" s="6" t="str">
        <f t="shared" si="17"/>
        <v>Vallensbæk</v>
      </c>
      <c r="CU45" s="8">
        <f>SMALL(CM$3:CM$31,10)</f>
        <v>359139.17525773199</v>
      </c>
    </row>
    <row r="46" spans="3:100" x14ac:dyDescent="0.25">
      <c r="C46">
        <v>11</v>
      </c>
      <c r="D46" s="6" t="str">
        <f t="shared" si="18"/>
        <v>Tårnby</v>
      </c>
      <c r="E46" s="8">
        <f>SMALL(C$3:C$31,11)</f>
        <v>265517.24137931032</v>
      </c>
      <c r="G46">
        <v>11</v>
      </c>
      <c r="H46" s="6" t="str">
        <f t="shared" si="0"/>
        <v>Lyngby-Taarbæk</v>
      </c>
      <c r="I46" s="8">
        <f>SMALL(F$3:F$31,11)</f>
        <v>673076.92307692301</v>
      </c>
      <c r="K46">
        <v>11</v>
      </c>
      <c r="L46" s="6" t="str">
        <f t="shared" si="1"/>
        <v>Frederikssund</v>
      </c>
      <c r="M46" s="8">
        <f>SMALL(J$3:J$31,11)</f>
        <v>1402000</v>
      </c>
      <c r="O46">
        <v>11</v>
      </c>
      <c r="P46" s="6" t="str">
        <f t="shared" si="2"/>
        <v>Hillerød</v>
      </c>
      <c r="Q46" s="8">
        <f>SMALL(N$3:N$31,11)</f>
        <v>781910.02367797948</v>
      </c>
      <c r="S46">
        <v>11</v>
      </c>
      <c r="T46" s="6" t="str">
        <f t="shared" si="3"/>
        <v>Glostrup</v>
      </c>
      <c r="U46" s="8">
        <f>SMALL(R$3:R$31,11)</f>
        <v>76866.736946545949</v>
      </c>
      <c r="W46">
        <v>11</v>
      </c>
      <c r="X46" s="6" t="str">
        <f t="shared" si="4"/>
        <v>Herlev</v>
      </c>
      <c r="Y46" s="8">
        <f>SMALL(V$3:V$31,11)</f>
        <v>1110416.6666666667</v>
      </c>
      <c r="AA46">
        <v>11</v>
      </c>
      <c r="AB46" s="6" t="str">
        <f t="shared" si="5"/>
        <v>Hørsholm</v>
      </c>
      <c r="AC46" s="8">
        <f>SMALL(Z$3:Z$31,11)</f>
        <v>785515.49857549858</v>
      </c>
      <c r="AE46">
        <v>11</v>
      </c>
      <c r="AF46" s="6" t="str">
        <f t="shared" si="6"/>
        <v>Brøndby</v>
      </c>
      <c r="AG46" s="8">
        <f>SMALL(AD$3:AD$31,11)</f>
        <v>22368.42105263158</v>
      </c>
      <c r="AI46">
        <v>11</v>
      </c>
      <c r="AJ46" s="6" t="str">
        <f t="shared" si="7"/>
        <v>Ishøj</v>
      </c>
      <c r="AK46" s="8">
        <f>SMALL(AH$3:AH$31,11)</f>
        <v>145985.40145985401</v>
      </c>
      <c r="AM46">
        <v>11</v>
      </c>
      <c r="AN46" s="6" t="str">
        <f t="shared" si="8"/>
        <v>Rudersdal</v>
      </c>
      <c r="AO46" s="8">
        <f>SMALL(AL$3:AL$31,11)</f>
        <v>211788.2117882118</v>
      </c>
      <c r="AQ46">
        <v>11</v>
      </c>
      <c r="AR46" s="6" t="str">
        <f t="shared" si="9"/>
        <v>Gladsaxe</v>
      </c>
      <c r="AS46" s="8">
        <f>SMALL(AP$3:AP$31,11)</f>
        <v>63157.894736842107</v>
      </c>
      <c r="AU46">
        <v>11</v>
      </c>
      <c r="AV46" s="6" t="str">
        <f t="shared" si="10"/>
        <v>Frederikssund</v>
      </c>
      <c r="AW46" s="8">
        <f>SMALL(AS$3:AS$31,11)</f>
        <v>76374.745417515267</v>
      </c>
      <c r="AY46">
        <v>11</v>
      </c>
      <c r="AZ46" s="6" t="str">
        <f t="shared" si="11"/>
        <v>Herlev</v>
      </c>
      <c r="BA46" s="6"/>
      <c r="BB46" s="8">
        <f>SMALL(AV$3:AV$31,11)</f>
        <v>538461.5384615385</v>
      </c>
      <c r="BD46">
        <v>11</v>
      </c>
      <c r="BF46" s="6" t="str">
        <f t="shared" si="12"/>
        <v>Frederikssund</v>
      </c>
      <c r="BG46" s="8">
        <f>SMALL(AZ$3:AZ$31,11)</f>
        <v>343528.14586963889</v>
      </c>
      <c r="BI46">
        <v>11</v>
      </c>
      <c r="BJ46" s="6" t="str">
        <f t="shared" si="13"/>
        <v>Tårnby</v>
      </c>
      <c r="BK46" s="8">
        <f>SMALL(BD$3:BD$31,11)</f>
        <v>358678.95545314898</v>
      </c>
      <c r="BM46">
        <v>11</v>
      </c>
      <c r="BN46" s="6" t="str">
        <f t="shared" si="14"/>
        <v>Egedal</v>
      </c>
      <c r="BO46" s="8">
        <f>SMALL(BH$3:BH$31,11)</f>
        <v>70917.431192660544</v>
      </c>
      <c r="BQ46">
        <v>11</v>
      </c>
      <c r="BR46" s="6" t="str">
        <f t="shared" si="15"/>
        <v>Ishøj</v>
      </c>
      <c r="BS46" s="8">
        <f>SMALL(BK$3:BK$31,11)</f>
        <v>458578.5423268447</v>
      </c>
      <c r="BU46">
        <v>11</v>
      </c>
      <c r="BV46" s="6" t="str">
        <f t="shared" si="16"/>
        <v>Fredensborg</v>
      </c>
      <c r="BW46" s="8">
        <f>SMALL(BO$3:BO$31,11)</f>
        <v>1.5357612988152698</v>
      </c>
      <c r="BY46">
        <v>11</v>
      </c>
      <c r="BZ46" s="6" t="str">
        <f>+IF(CA46=0," ",INDEX($B$3:BS$31,MATCH(CA46,BS$3:BS$31,0),1))</f>
        <v>Bornholm</v>
      </c>
      <c r="CA46" s="14">
        <f>SMALL(BS$3:BS$31,11)</f>
        <v>0.19028590457161887</v>
      </c>
      <c r="CC46">
        <v>11</v>
      </c>
      <c r="CD46" s="6" t="str">
        <f>+IF(CE46=0," ",INDEX($B$3:BW$31,MATCH(CE46,BW$3:BW$31,0),1))</f>
        <v>Hvidovre</v>
      </c>
      <c r="CE46" s="14">
        <f>SMALL(BW$3:BW$31,11)</f>
        <v>1.0646056035154423</v>
      </c>
      <c r="CG46">
        <v>11</v>
      </c>
      <c r="CH46" s="6" t="str">
        <f>+IF(CI46=0," ",INDEX($B$3:CA$31,MATCH(CI46,CA$3:CA$31,0),1))</f>
        <v>Rudersdal</v>
      </c>
      <c r="CI46" s="14">
        <f>SMALL(CA$3:CA$31,11)</f>
        <v>0.61700331233357153</v>
      </c>
      <c r="CK46">
        <v>11</v>
      </c>
      <c r="CL46" s="6" t="str">
        <f>+IF(CM46=0," ",INDEX($B$3:CE$31,MATCH(CM46,CE$3:CE$31,0),1))</f>
        <v>Frederiksberg</v>
      </c>
      <c r="CM46" s="14">
        <f>SMALL(CE$3:CE$31,11)</f>
        <v>0.88660213365890528</v>
      </c>
      <c r="CO46">
        <v>11</v>
      </c>
      <c r="CP46" s="6" t="str">
        <f>+IF(CQ46=0," ",INDEX($B$3:CI$31,MATCH(CQ46,CI$3:CI$31,0),1))</f>
        <v>Gladsaxe</v>
      </c>
      <c r="CQ46" s="14">
        <f>SMALL(CI$3:CI$31,11)</f>
        <v>2.9733109941713667</v>
      </c>
      <c r="CS46">
        <v>11</v>
      </c>
      <c r="CT46" s="6" t="str">
        <f t="shared" si="17"/>
        <v>Ballerup</v>
      </c>
      <c r="CU46" s="8">
        <f>SMALL(CM$3:CM$31,11)</f>
        <v>363432.22370173107</v>
      </c>
    </row>
    <row r="47" spans="3:100" x14ac:dyDescent="0.25">
      <c r="C47">
        <v>12</v>
      </c>
      <c r="D47" s="6" t="str">
        <f t="shared" si="18"/>
        <v>Gribskov</v>
      </c>
      <c r="E47" s="8">
        <f>SMALL(C$3:C$31,12)</f>
        <v>265705.78098073008</v>
      </c>
      <c r="G47">
        <v>12</v>
      </c>
      <c r="H47" s="6" t="str">
        <f t="shared" si="0"/>
        <v>Hvidovre</v>
      </c>
      <c r="I47" s="8">
        <f>SMALL(F$3:F$31,12)</f>
        <v>700000</v>
      </c>
      <c r="K47">
        <v>12</v>
      </c>
      <c r="L47" s="6" t="str">
        <f t="shared" si="1"/>
        <v>Høje-Taastrup</v>
      </c>
      <c r="M47" s="8">
        <f>SMALL(J$3:J$31,12)</f>
        <v>1420333.3333333333</v>
      </c>
      <c r="O47">
        <v>12</v>
      </c>
      <c r="P47" s="6" t="str">
        <f t="shared" si="2"/>
        <v>Allerød</v>
      </c>
      <c r="Q47" s="8">
        <f>SMALL(N$3:N$31,12)</f>
        <v>782000</v>
      </c>
      <c r="S47">
        <v>12</v>
      </c>
      <c r="T47" s="6" t="str">
        <f t="shared" si="3"/>
        <v>Bornholm</v>
      </c>
      <c r="U47" s="8">
        <f>SMALL(R$3:R$31,12)</f>
        <v>79279.76350443429</v>
      </c>
      <c r="W47">
        <v>12</v>
      </c>
      <c r="X47" s="6" t="str">
        <f t="shared" si="4"/>
        <v>Rudersdal</v>
      </c>
      <c r="Y47" s="8">
        <f>SMALL(V$3:V$31,12)</f>
        <v>1190709.0464547677</v>
      </c>
      <c r="AA47">
        <v>12</v>
      </c>
      <c r="AB47" s="6" t="str">
        <f t="shared" si="5"/>
        <v>Furesø</v>
      </c>
      <c r="AC47" s="8">
        <f>SMALL(Z$3:Z$31,12)</f>
        <v>789223.45483359741</v>
      </c>
      <c r="AE47">
        <v>12</v>
      </c>
      <c r="AF47" s="6" t="str">
        <f t="shared" si="6"/>
        <v>Gentofte</v>
      </c>
      <c r="AG47" s="8">
        <f>SMALL(AD$3:AD$31,12)</f>
        <v>22465.088038858532</v>
      </c>
      <c r="AI47">
        <v>12</v>
      </c>
      <c r="AJ47" s="6" t="str">
        <f t="shared" si="7"/>
        <v>Fredensborg</v>
      </c>
      <c r="AK47" s="8">
        <f>SMALL(AH$3:AH$31,12)</f>
        <v>147682.9134245466</v>
      </c>
      <c r="AM47">
        <v>12</v>
      </c>
      <c r="AN47" s="6" t="str">
        <f t="shared" si="8"/>
        <v>Herlev</v>
      </c>
      <c r="AO47" s="8">
        <f>SMALL(AL$3:AL$31,12)</f>
        <v>217851.73978819972</v>
      </c>
      <c r="AQ47">
        <v>12</v>
      </c>
      <c r="AR47" s="6" t="str">
        <f t="shared" si="9"/>
        <v>Fredensborg</v>
      </c>
      <c r="AS47" s="8">
        <f>SMALL(AP$3:AP$31,12)</f>
        <v>64526.45</v>
      </c>
      <c r="AU47">
        <v>12</v>
      </c>
      <c r="AV47" s="6" t="str">
        <f t="shared" si="10"/>
        <v>Rudersdal</v>
      </c>
      <c r="AW47" s="8">
        <f>SMALL(AS$3:AS$31,12)</f>
        <v>79207.920792079211</v>
      </c>
      <c r="AY47">
        <v>12</v>
      </c>
      <c r="AZ47" s="6" t="str">
        <f t="shared" si="11"/>
        <v>Bornholm</v>
      </c>
      <c r="BA47" s="6"/>
      <c r="BB47" s="8">
        <f>SMALL(AV$3:AV$31,12)</f>
        <v>544000</v>
      </c>
      <c r="BD47">
        <v>12</v>
      </c>
      <c r="BF47" s="6" t="str">
        <f t="shared" si="12"/>
        <v>Rudersdal</v>
      </c>
      <c r="BG47" s="8">
        <f>SMALL(AZ$3:AZ$31,12)</f>
        <v>346623.91093901265</v>
      </c>
      <c r="BI47">
        <v>12</v>
      </c>
      <c r="BJ47" s="6" t="str">
        <f t="shared" si="13"/>
        <v>Helsingør</v>
      </c>
      <c r="BK47" s="8">
        <f>SMALL(BD$3:BD$31,12)</f>
        <v>361015.10812678968</v>
      </c>
      <c r="BM47">
        <v>12</v>
      </c>
      <c r="BN47" s="6" t="str">
        <f t="shared" si="14"/>
        <v>Brøndby</v>
      </c>
      <c r="BO47" s="8">
        <f>SMALL(BH$3:BH$31,12)</f>
        <v>72790.294627383002</v>
      </c>
      <c r="BQ47">
        <v>12</v>
      </c>
      <c r="BR47" s="6" t="str">
        <f t="shared" si="15"/>
        <v>Helsingør</v>
      </c>
      <c r="BS47" s="8">
        <f>SMALL(BK$3:BK$31,12)</f>
        <v>468950.7494646681</v>
      </c>
      <c r="BU47">
        <v>12</v>
      </c>
      <c r="BV47" s="6" t="str">
        <f t="shared" si="16"/>
        <v>Halsnæs</v>
      </c>
      <c r="BW47" s="8">
        <f>SMALL(BO$3:BO$31,12)</f>
        <v>1.5531523239760701</v>
      </c>
      <c r="BY47">
        <v>12</v>
      </c>
      <c r="BZ47" s="6" t="str">
        <f>+IF(CA47=0," ",INDEX($B$3:BS$31,MATCH(CA47,BS$3:BS$31,0),1))</f>
        <v>Furesø</v>
      </c>
      <c r="CA47" s="14">
        <f>SMALL(BS$3:BS$31,12)</f>
        <v>0.2209066006892286</v>
      </c>
      <c r="CC47">
        <v>12</v>
      </c>
      <c r="CD47" s="6" t="str">
        <f>+IF(CE47=0," ",INDEX($B$3:BW$31,MATCH(CE47,BW$3:BW$31,0),1))</f>
        <v>Lyngby-Taarbæk</v>
      </c>
      <c r="CE47" s="14">
        <f>SMALL(BW$3:BW$31,12)</f>
        <v>1.1166146534199903</v>
      </c>
      <c r="CG47">
        <v>12</v>
      </c>
      <c r="CH47" s="6" t="str">
        <f>+IF(CI47=0," ",INDEX($B$3:CA$31,MATCH(CI47,CA$3:CA$31,0),1))</f>
        <v>Gentofte</v>
      </c>
      <c r="CI47" s="14">
        <f>SMALL(CA$3:CA$31,12)</f>
        <v>0.66979633449510401</v>
      </c>
      <c r="CK47">
        <v>12</v>
      </c>
      <c r="CL47" s="6" t="str">
        <f>+IF(CM47=0," ",INDEX($B$3:CE$31,MATCH(CM47,CE$3:CE$31,0),1))</f>
        <v>Fredensborg</v>
      </c>
      <c r="CM47" s="14">
        <f>SMALL(CE$3:CE$31,12)</f>
        <v>0.92145677928916192</v>
      </c>
      <c r="CO47">
        <v>12</v>
      </c>
      <c r="CP47" s="6" t="str">
        <f>+IF(CQ47=0," ",INDEX($B$3:CI$31,MATCH(CQ47,CI$3:CI$31,0),1))</f>
        <v>Brøndby</v>
      </c>
      <c r="CQ47" s="14">
        <f>SMALL(CI$3:CI$31,12)</f>
        <v>3.1645569620253164</v>
      </c>
      <c r="CS47">
        <v>12</v>
      </c>
      <c r="CT47" s="6" t="str">
        <f t="shared" si="17"/>
        <v>Rudersdal</v>
      </c>
      <c r="CU47" s="8">
        <f>SMALL(CM$3:CM$31,12)</f>
        <v>363811.88801544625</v>
      </c>
    </row>
    <row r="48" spans="3:100" x14ac:dyDescent="0.25">
      <c r="C48">
        <v>13</v>
      </c>
      <c r="D48" s="6" t="str">
        <f t="shared" si="18"/>
        <v>Bornholm</v>
      </c>
      <c r="E48" s="8">
        <f>SMALL(C$3:C$31,13)</f>
        <v>267391.30434782611</v>
      </c>
      <c r="G48">
        <v>13</v>
      </c>
      <c r="H48" s="6" t="str">
        <f t="shared" si="0"/>
        <v>Frederikssund</v>
      </c>
      <c r="I48" s="8">
        <f>SMALL(F$3:F$31,13)</f>
        <v>705714.28571428568</v>
      </c>
      <c r="K48">
        <v>13</v>
      </c>
      <c r="L48" s="6" t="str">
        <f t="shared" si="1"/>
        <v>Ballerup</v>
      </c>
      <c r="M48" s="8">
        <f>SMALL(J$3:J$31,13)</f>
        <v>1541394.5278022948</v>
      </c>
      <c r="O48">
        <v>13</v>
      </c>
      <c r="P48" s="6" t="str">
        <f t="shared" si="2"/>
        <v>Gribskov</v>
      </c>
      <c r="Q48" s="8">
        <f>SMALL(N$3:N$31,13)</f>
        <v>789875.08218277455</v>
      </c>
      <c r="S48">
        <v>13</v>
      </c>
      <c r="T48" s="6" t="str">
        <f t="shared" si="3"/>
        <v>København</v>
      </c>
      <c r="U48" s="8">
        <f>SMALL(R$3:R$31,13)</f>
        <v>82754.938601174581</v>
      </c>
      <c r="W48">
        <v>13</v>
      </c>
      <c r="X48" s="6" t="str">
        <f t="shared" si="4"/>
        <v>Høje-Taastrup</v>
      </c>
      <c r="Y48" s="8">
        <f>SMALL(V$3:V$31,13)</f>
        <v>1234097.706879362</v>
      </c>
      <c r="AA48">
        <v>13</v>
      </c>
      <c r="AB48" s="6" t="str">
        <f t="shared" si="5"/>
        <v>Herlev</v>
      </c>
      <c r="AC48" s="8">
        <f>SMALL(Z$3:Z$31,13)</f>
        <v>797642.43614931242</v>
      </c>
      <c r="AE48">
        <v>13</v>
      </c>
      <c r="AF48" s="6" t="str">
        <f t="shared" si="6"/>
        <v>Glostrup</v>
      </c>
      <c r="AG48" s="8">
        <f>SMALL(AD$3:AD$31,13)</f>
        <v>22995.543859649122</v>
      </c>
      <c r="AI48">
        <v>13</v>
      </c>
      <c r="AJ48" s="6" t="str">
        <f t="shared" si="7"/>
        <v>Albertslund</v>
      </c>
      <c r="AK48" s="8">
        <f>SMALL(AH$3:AH$31,13)</f>
        <v>148492.06349206349</v>
      </c>
      <c r="AM48">
        <v>13</v>
      </c>
      <c r="AN48" s="6" t="str">
        <f t="shared" si="8"/>
        <v>Lyngby-Taarbæk</v>
      </c>
      <c r="AO48" s="8">
        <f>SMALL(AL$3:AL$31,13)</f>
        <v>219712.52566735115</v>
      </c>
      <c r="AQ48">
        <v>13</v>
      </c>
      <c r="AR48" s="6" t="str">
        <f t="shared" si="9"/>
        <v>Gentofte</v>
      </c>
      <c r="AS48" s="8">
        <f>SMALL(AP$3:AP$31,13)</f>
        <v>65217.391304347831</v>
      </c>
      <c r="AU48">
        <v>13</v>
      </c>
      <c r="AV48" s="6" t="str">
        <f t="shared" si="10"/>
        <v>Egedal</v>
      </c>
      <c r="AW48" s="8">
        <f>SMALL(AS$3:AS$31,13)</f>
        <v>79270.072992700734</v>
      </c>
      <c r="AY48">
        <v>13</v>
      </c>
      <c r="AZ48" s="6" t="str">
        <f t="shared" si="11"/>
        <v>Hvidovre</v>
      </c>
      <c r="BA48" s="6"/>
      <c r="BB48" s="8">
        <f>SMALL(AV$3:AV$31,13)</f>
        <v>556122.44897959183</v>
      </c>
      <c r="BD48">
        <v>13</v>
      </c>
      <c r="BF48" s="6" t="str">
        <f t="shared" si="12"/>
        <v>Gentofte</v>
      </c>
      <c r="BG48" s="8">
        <f>SMALL(AZ$3:AZ$31,13)</f>
        <v>349429.17547568708</v>
      </c>
      <c r="BI48">
        <v>13</v>
      </c>
      <c r="BJ48" s="6" t="str">
        <f t="shared" si="13"/>
        <v>Ballerup</v>
      </c>
      <c r="BK48" s="8">
        <f>SMALL(BD$3:BD$31,13)</f>
        <v>361332.73082662531</v>
      </c>
      <c r="BM48">
        <v>13</v>
      </c>
      <c r="BN48" s="6" t="str">
        <f t="shared" si="14"/>
        <v>Gribskov</v>
      </c>
      <c r="BO48" s="8">
        <f>SMALL(BH$3:BH$31,13)</f>
        <v>74646.07464607463</v>
      </c>
      <c r="BQ48">
        <v>13</v>
      </c>
      <c r="BR48" s="6" t="str">
        <f t="shared" si="15"/>
        <v>Ballerup</v>
      </c>
      <c r="BS48" s="8">
        <f>SMALL(BK$3:BK$31,13)</f>
        <v>480642.26606113918</v>
      </c>
      <c r="BU48">
        <v>13</v>
      </c>
      <c r="BV48" s="6" t="str">
        <f t="shared" si="16"/>
        <v>Helsingør</v>
      </c>
      <c r="BW48" s="8">
        <f>SMALL(BO$3:BO$31,13)</f>
        <v>1.6449234259784458</v>
      </c>
      <c r="BY48">
        <v>13</v>
      </c>
      <c r="BZ48" s="6" t="str">
        <f>+IF(CA48=0," ",INDEX($B$3:BS$31,MATCH(CA48,BS$3:BS$31,0),1))</f>
        <v>København</v>
      </c>
      <c r="CA48" s="14">
        <f>SMALL(BS$3:BS$31,13)</f>
        <v>0.2917640094294745</v>
      </c>
      <c r="CC48">
        <v>13</v>
      </c>
      <c r="CD48" s="6" t="str">
        <f>+IF(CE48=0," ",INDEX($B$3:BW$31,MATCH(CE48,BW$3:BW$31,0),1))</f>
        <v>Egedal</v>
      </c>
      <c r="CE48" s="14">
        <f>SMALL(BW$3:BW$31,13)</f>
        <v>1.117146269116684</v>
      </c>
      <c r="CG48">
        <v>13</v>
      </c>
      <c r="CH48" s="6" t="str">
        <f>+IF(CI48=0," ",INDEX($B$3:CA$31,MATCH(CI48,CA$3:CA$31,0),1))</f>
        <v>Furesø</v>
      </c>
      <c r="CI48" s="14">
        <f>SMALL(CA$3:CA$31,13)</f>
        <v>0.70690112220553147</v>
      </c>
      <c r="CK48">
        <v>13</v>
      </c>
      <c r="CL48" s="6" t="str">
        <f>+IF(CM48=0," ",INDEX($B$3:CE$31,MATCH(CM48,CE$3:CE$31,0),1))</f>
        <v>Hillerød</v>
      </c>
      <c r="CM48" s="14">
        <f>SMALL(CE$3:CE$31,13)</f>
        <v>0.93121430345170098</v>
      </c>
      <c r="CO48">
        <v>13</v>
      </c>
      <c r="CP48" s="6" t="str">
        <f>+IF(CQ48=0," ",INDEX($B$3:CI$31,MATCH(CQ48,CI$3:CI$31,0),1))</f>
        <v>Furesø</v>
      </c>
      <c r="CQ48" s="14">
        <f>SMALL(CI$3:CI$31,13)</f>
        <v>3.181055049924892</v>
      </c>
      <c r="CS48">
        <v>13</v>
      </c>
      <c r="CT48" s="6" t="str">
        <f t="shared" si="17"/>
        <v>Frederikssund</v>
      </c>
      <c r="CU48" s="8">
        <f>SMALL(CM$3:CM$31,13)</f>
        <v>367507.14563680044</v>
      </c>
    </row>
    <row r="49" spans="3:99" x14ac:dyDescent="0.25">
      <c r="C49">
        <v>14</v>
      </c>
      <c r="D49" s="6" t="str">
        <f t="shared" si="18"/>
        <v>Hørsholm</v>
      </c>
      <c r="E49" s="8">
        <f>SMALL(C$3:C$31,14)</f>
        <v>268794.88584474887</v>
      </c>
      <c r="G49">
        <v>14</v>
      </c>
      <c r="H49" s="6" t="str">
        <f t="shared" si="0"/>
        <v>Gribskov</v>
      </c>
      <c r="I49" s="8">
        <f>SMALL(F$3:F$31,14)</f>
        <v>724832.21476510074</v>
      </c>
      <c r="K49">
        <v>14</v>
      </c>
      <c r="L49" s="6" t="str">
        <f t="shared" si="1"/>
        <v>Tårnby</v>
      </c>
      <c r="M49" s="8">
        <f>SMALL(J$3:J$31,14)</f>
        <v>1550000</v>
      </c>
      <c r="O49">
        <v>14</v>
      </c>
      <c r="P49" s="6" t="str">
        <f t="shared" si="2"/>
        <v>Ishøj</v>
      </c>
      <c r="Q49" s="8">
        <f>SMALL(N$3:N$31,14)</f>
        <v>791946.30872483214</v>
      </c>
      <c r="S49">
        <v>14</v>
      </c>
      <c r="T49" s="6" t="str">
        <f t="shared" si="3"/>
        <v>Ishøj</v>
      </c>
      <c r="U49" s="8">
        <f>SMALL(R$3:R$31,14)</f>
        <v>82770.270270270266</v>
      </c>
      <c r="W49">
        <v>14</v>
      </c>
      <c r="X49" s="6" t="str">
        <f t="shared" si="4"/>
        <v>Furesø</v>
      </c>
      <c r="Y49" s="8">
        <f>SMALL(V$3:V$31,14)</f>
        <v>1234468.9378757516</v>
      </c>
      <c r="AA49">
        <v>14</v>
      </c>
      <c r="AB49" s="6" t="str">
        <f t="shared" si="5"/>
        <v>Glostrup</v>
      </c>
      <c r="AC49" s="8">
        <f>SMALL(Z$3:Z$31,14)</f>
        <v>810819.12865895173</v>
      </c>
      <c r="AE49">
        <v>14</v>
      </c>
      <c r="AF49" s="6" t="str">
        <f t="shared" si="6"/>
        <v>Herlev</v>
      </c>
      <c r="AG49" s="8">
        <f>SMALL(AD$3:AD$31,14)</f>
        <v>24032.042723631508</v>
      </c>
      <c r="AI49">
        <v>14</v>
      </c>
      <c r="AJ49" s="6" t="str">
        <f t="shared" si="7"/>
        <v>Dragør</v>
      </c>
      <c r="AK49" s="8">
        <f>SMALL(AH$3:AH$31,14)</f>
        <v>148718.16160118606</v>
      </c>
      <c r="AM49">
        <v>14</v>
      </c>
      <c r="AN49" s="6" t="str">
        <f t="shared" si="8"/>
        <v>Glostrup</v>
      </c>
      <c r="AO49" s="8">
        <f>SMALL(AL$3:AL$31,14)</f>
        <v>223732.85330261139</v>
      </c>
      <c r="AQ49">
        <v>14</v>
      </c>
      <c r="AR49" s="6" t="str">
        <f t="shared" si="9"/>
        <v>Hillerød</v>
      </c>
      <c r="AS49" s="8">
        <f>SMALL(AP$3:AP$31,14)</f>
        <v>65680.880330123793</v>
      </c>
      <c r="AU49">
        <v>14</v>
      </c>
      <c r="AV49" s="6" t="str">
        <f t="shared" si="10"/>
        <v>Fredensborg</v>
      </c>
      <c r="AW49" s="8">
        <f>SMALL(AS$3:AS$31,14)</f>
        <v>80849.947487206999</v>
      </c>
      <c r="AY49">
        <v>14</v>
      </c>
      <c r="AZ49" s="6" t="str">
        <f t="shared" si="11"/>
        <v>Rødovre</v>
      </c>
      <c r="BA49" s="6"/>
      <c r="BB49" s="8">
        <f>SMALL(AV$3:AV$31,14)</f>
        <v>570048.30917874398</v>
      </c>
      <c r="BD49">
        <v>14</v>
      </c>
      <c r="BF49" s="6" t="str">
        <f t="shared" si="12"/>
        <v>Helsingør</v>
      </c>
      <c r="BG49" s="8">
        <f>SMALL(AZ$3:AZ$31,14)</f>
        <v>352364.63983252441</v>
      </c>
      <c r="BI49">
        <v>14</v>
      </c>
      <c r="BJ49" s="6" t="str">
        <f t="shared" si="13"/>
        <v>Rudersdal</v>
      </c>
      <c r="BK49" s="8">
        <f>SMALL(BD$3:BD$31,14)</f>
        <v>362174.97117971058</v>
      </c>
      <c r="BM49">
        <v>14</v>
      </c>
      <c r="BN49" s="6" t="str">
        <f t="shared" si="14"/>
        <v>Frederikssund</v>
      </c>
      <c r="BO49" s="8">
        <f>SMALL(BH$3:BH$31,14)</f>
        <v>74963.609898107708</v>
      </c>
      <c r="BQ49">
        <v>14</v>
      </c>
      <c r="BR49" s="6" t="str">
        <f t="shared" si="15"/>
        <v>Frederiksberg</v>
      </c>
      <c r="BS49" s="8">
        <f>SMALL(BK$3:BK$31,14)</f>
        <v>483404.12144093122</v>
      </c>
      <c r="BU49">
        <v>14</v>
      </c>
      <c r="BV49" s="6" t="str">
        <f t="shared" si="16"/>
        <v>Rudersdal</v>
      </c>
      <c r="BW49" s="8">
        <f>SMALL(BO$3:BO$31,14)</f>
        <v>1.9159576540884589</v>
      </c>
      <c r="BY49">
        <v>14</v>
      </c>
      <c r="BZ49" s="6" t="str">
        <f>+IF(CA49=0," ",INDEX($B$3:BS$31,MATCH(CA49,BS$3:BS$31,0),1))</f>
        <v>Hillerød</v>
      </c>
      <c r="CA49" s="14">
        <f>SMALL(BS$3:BS$31,14)</f>
        <v>0.3104047678172337</v>
      </c>
      <c r="CC49">
        <v>14</v>
      </c>
      <c r="CD49" s="6" t="str">
        <f>+IF(CE49=0," ",INDEX($B$3:BW$31,MATCH(CE49,BW$3:BW$31,0),1))</f>
        <v>Ishøj</v>
      </c>
      <c r="CE49" s="14">
        <f>SMALL(BW$3:BW$31,14)</f>
        <v>1.2370283829290083</v>
      </c>
      <c r="CG49">
        <v>14</v>
      </c>
      <c r="CH49" s="6" t="str">
        <f>+IF(CI49=0," ",INDEX($B$3:CA$31,MATCH(CI49,CA$3:CA$31,0),1))</f>
        <v>Høje-Taastrup</v>
      </c>
      <c r="CI49" s="14">
        <f>SMALL(CA$3:CA$31,14)</f>
        <v>0.71277954322710935</v>
      </c>
      <c r="CK49">
        <v>14</v>
      </c>
      <c r="CL49" s="6" t="str">
        <f>+IF(CM49=0," ",INDEX($B$3:CE$31,MATCH(CM49,CE$3:CE$31,0),1))</f>
        <v>Rudersdal</v>
      </c>
      <c r="CM49" s="14">
        <f>SMALL(CE$3:CE$31,14)</f>
        <v>0.94174189777229333</v>
      </c>
      <c r="CO49">
        <v>14</v>
      </c>
      <c r="CP49" s="6" t="str">
        <f>+IF(CQ49=0," ",INDEX($B$3:CI$31,MATCH(CQ49,CI$3:CI$31,0),1))</f>
        <v>Bornholm</v>
      </c>
      <c r="CQ49" s="14">
        <f>SMALL(CI$3:CI$31,14)</f>
        <v>3.187288901574616</v>
      </c>
      <c r="CS49">
        <v>14</v>
      </c>
      <c r="CT49" s="6" t="str">
        <f t="shared" si="17"/>
        <v>Tårnby</v>
      </c>
      <c r="CU49" s="8">
        <f>SMALL(CM$3:CM$31,14)</f>
        <v>367790.89376053959</v>
      </c>
    </row>
    <row r="50" spans="3:99" x14ac:dyDescent="0.25">
      <c r="C50">
        <v>15</v>
      </c>
      <c r="D50" s="6" t="str">
        <f t="shared" si="18"/>
        <v>Ishøj</v>
      </c>
      <c r="E50" s="8">
        <f>SMALL(C$3:C$31,15)</f>
        <v>275956.28415300546</v>
      </c>
      <c r="G50">
        <v>15</v>
      </c>
      <c r="H50" s="6" t="str">
        <f t="shared" si="0"/>
        <v>Gentofte</v>
      </c>
      <c r="I50" s="8">
        <f>SMALL(F$3:F$31,15)</f>
        <v>941176.4705882353</v>
      </c>
      <c r="K50">
        <v>15</v>
      </c>
      <c r="L50" s="6" t="str">
        <f t="shared" si="1"/>
        <v>Furesø</v>
      </c>
      <c r="M50" s="8">
        <f>SMALL(J$3:J$31,15)</f>
        <v>1558823.5294117648</v>
      </c>
      <c r="O50">
        <v>15</v>
      </c>
      <c r="P50" s="6" t="str">
        <f t="shared" si="2"/>
        <v>Gentofte</v>
      </c>
      <c r="Q50" s="8">
        <f>SMALL(N$3:N$31,15)</f>
        <v>794850.49833887035</v>
      </c>
      <c r="S50">
        <v>15</v>
      </c>
      <c r="T50" s="6" t="str">
        <f t="shared" si="3"/>
        <v>Frederikssund</v>
      </c>
      <c r="U50" s="8">
        <f>SMALL(R$3:R$31,15)</f>
        <v>83756.345177664974</v>
      </c>
      <c r="W50">
        <v>15</v>
      </c>
      <c r="X50" s="6" t="str">
        <f t="shared" si="4"/>
        <v>Ballerup</v>
      </c>
      <c r="Y50" s="8">
        <f>SMALL(V$3:V$31,15)</f>
        <v>1253096.4467005075</v>
      </c>
      <c r="AA50">
        <v>15</v>
      </c>
      <c r="AB50" s="6" t="str">
        <f t="shared" si="5"/>
        <v>Egedal</v>
      </c>
      <c r="AC50" s="8">
        <f>SMALL(Z$3:Z$31,15)</f>
        <v>811425.70281124499</v>
      </c>
      <c r="AE50">
        <v>15</v>
      </c>
      <c r="AF50" s="6" t="str">
        <f t="shared" si="6"/>
        <v>Frederikssund</v>
      </c>
      <c r="AG50" s="8">
        <f>SMALL(AD$3:AD$31,15)</f>
        <v>24120.08281573499</v>
      </c>
      <c r="AI50">
        <v>15</v>
      </c>
      <c r="AJ50" s="6" t="str">
        <f t="shared" si="7"/>
        <v>Hillerød</v>
      </c>
      <c r="AK50" s="8">
        <f>SMALL(AH$3:AH$31,15)</f>
        <v>149141.51925078043</v>
      </c>
      <c r="AM50">
        <v>15</v>
      </c>
      <c r="AN50" s="6" t="str">
        <f t="shared" si="8"/>
        <v>København</v>
      </c>
      <c r="AO50" s="8">
        <f>SMALL(AL$3:AL$31,15)</f>
        <v>226727.41078208049</v>
      </c>
      <c r="AQ50">
        <v>15</v>
      </c>
      <c r="AR50" s="6" t="str">
        <f t="shared" si="9"/>
        <v>Ballerup</v>
      </c>
      <c r="AS50" s="8">
        <f>SMALL(AP$3:AP$31,15)</f>
        <v>66071.428571428565</v>
      </c>
      <c r="AU50">
        <v>15</v>
      </c>
      <c r="AV50" s="6" t="str">
        <f t="shared" si="10"/>
        <v>Frederiksberg</v>
      </c>
      <c r="AW50" s="8">
        <f>SMALL(AS$3:AS$31,15)</f>
        <v>81081.08108108108</v>
      </c>
      <c r="AY50">
        <v>15</v>
      </c>
      <c r="AZ50" s="6" t="str">
        <f t="shared" si="11"/>
        <v>Gladsaxe</v>
      </c>
      <c r="BA50" s="6"/>
      <c r="BB50" s="8">
        <f>SMALL(AV$3:AV$31,15)</f>
        <v>576354.67980295559</v>
      </c>
      <c r="BD50">
        <v>15</v>
      </c>
      <c r="BF50" s="6" t="str">
        <f t="shared" si="12"/>
        <v>Gribskov</v>
      </c>
      <c r="BG50" s="8">
        <f>SMALL(AZ$3:AZ$31,15)</f>
        <v>358712.9907014746</v>
      </c>
      <c r="BI50">
        <v>15</v>
      </c>
      <c r="BJ50" s="6" t="str">
        <f t="shared" si="13"/>
        <v>Ishøj</v>
      </c>
      <c r="BK50" s="8">
        <f>SMALL(BD$3:BD$31,15)</f>
        <v>362312.3459556353</v>
      </c>
      <c r="BM50">
        <v>15</v>
      </c>
      <c r="BN50" s="6" t="str">
        <f t="shared" si="14"/>
        <v>Fredensborg</v>
      </c>
      <c r="BO50" s="8">
        <f>SMALL(BH$3:BH$31,15)</f>
        <v>75808.018408982098</v>
      </c>
      <c r="BQ50">
        <v>15</v>
      </c>
      <c r="BR50" s="6" t="str">
        <f t="shared" si="15"/>
        <v>Frederikssund</v>
      </c>
      <c r="BS50" s="8">
        <f>SMALL(BK$3:BK$31,15)</f>
        <v>486384.4884861359</v>
      </c>
      <c r="BU50">
        <v>15</v>
      </c>
      <c r="BV50" s="6" t="e">
        <f t="shared" si="16"/>
        <v>#NUM!</v>
      </c>
      <c r="BW50" s="8" t="e">
        <f>SMALL(BO$3:BO$31,15)</f>
        <v>#NUM!</v>
      </c>
      <c r="BY50">
        <v>15</v>
      </c>
      <c r="BZ50" s="6" t="str">
        <f>+IF(CA50=0," ",INDEX($B$3:BS$31,MATCH(CA50,BS$3:BS$31,0),1))</f>
        <v>Gentofte</v>
      </c>
      <c r="CA50" s="14">
        <f>SMALL(BS$3:BS$31,15)</f>
        <v>0.31984256822438772</v>
      </c>
      <c r="CC50">
        <v>15</v>
      </c>
      <c r="CD50" s="6" t="str">
        <f>+IF(CE50=0," ",INDEX($B$3:BW$31,MATCH(CE50,BW$3:BW$31,0),1))</f>
        <v>Gribskov</v>
      </c>
      <c r="CE50" s="14">
        <f>SMALL(BW$3:BW$31,15)</f>
        <v>1.242401384390114</v>
      </c>
      <c r="CG50">
        <v>15</v>
      </c>
      <c r="CH50" s="6" t="str">
        <f>+IF(CI50=0," ",INDEX($B$3:CA$31,MATCH(CI50,CA$3:CA$31,0),1))</f>
        <v>Hvidovre</v>
      </c>
      <c r="CI50" s="14">
        <f>SMALL(CA$3:CA$31,15)</f>
        <v>0.88322373546919308</v>
      </c>
      <c r="CK50">
        <v>15</v>
      </c>
      <c r="CL50" s="6" t="str">
        <f>+IF(CM50=0," ",INDEX($B$3:CE$31,MATCH(CM50,CE$3:CE$31,0),1))</f>
        <v>Rødovre</v>
      </c>
      <c r="CM50" s="14">
        <f>SMALL(CE$3:CE$31,15)</f>
        <v>1.013921928011543</v>
      </c>
      <c r="CO50">
        <v>15</v>
      </c>
      <c r="CP50" s="6" t="str">
        <f>+IF(CQ50=0," ",INDEX($B$3:CI$31,MATCH(CQ50,CI$3:CI$31,0),1))</f>
        <v>Gentofte</v>
      </c>
      <c r="CQ50" s="14">
        <f>SMALL(CI$3:CI$31,15)</f>
        <v>3.2953979657159116</v>
      </c>
      <c r="CS50">
        <v>15</v>
      </c>
      <c r="CT50" s="6" t="str">
        <f t="shared" si="17"/>
        <v>Ishøj</v>
      </c>
      <c r="CU50" s="8">
        <f>SMALL(CM$3:CM$31,15)</f>
        <v>370026.84891383955</v>
      </c>
    </row>
    <row r="51" spans="3:99" x14ac:dyDescent="0.25">
      <c r="C51">
        <v>16</v>
      </c>
      <c r="D51" s="6" t="str">
        <f t="shared" si="18"/>
        <v>Halsnæs</v>
      </c>
      <c r="E51" s="8">
        <f>SMALL(C$3:C$31,16)</f>
        <v>278195.48872180452</v>
      </c>
      <c r="G51">
        <v>16</v>
      </c>
      <c r="H51" s="6" t="str">
        <f t="shared" si="0"/>
        <v>Halsnæs</v>
      </c>
      <c r="I51" s="8">
        <f>SMALL(F$3:F$31,16)</f>
        <v>1000000.3</v>
      </c>
      <c r="K51">
        <v>16</v>
      </c>
      <c r="L51" s="6" t="str">
        <f t="shared" si="1"/>
        <v>Gladsaxe</v>
      </c>
      <c r="M51" s="8">
        <f>SMALL(J$3:J$31,16)</f>
        <v>1570175.4385964912</v>
      </c>
      <c r="O51">
        <v>16</v>
      </c>
      <c r="P51" s="6" t="str">
        <f t="shared" si="2"/>
        <v>Gladsaxe</v>
      </c>
      <c r="Q51" s="8">
        <f>SMALL(N$3:N$31,16)</f>
        <v>805699.48186528496</v>
      </c>
      <c r="S51">
        <v>16</v>
      </c>
      <c r="T51" s="6" t="str">
        <f t="shared" si="3"/>
        <v>Tårnby</v>
      </c>
      <c r="U51" s="8">
        <f>SMALL(R$3:R$31,16)</f>
        <v>89285.71428571429</v>
      </c>
      <c r="W51">
        <v>16</v>
      </c>
      <c r="X51" s="6" t="str">
        <f t="shared" si="4"/>
        <v>Frederikssund</v>
      </c>
      <c r="Y51" s="8">
        <f>SMALL(V$3:V$31,16)</f>
        <v>1269214.4373673035</v>
      </c>
      <c r="AA51">
        <v>16</v>
      </c>
      <c r="AB51" s="6" t="str">
        <f t="shared" si="5"/>
        <v>Ishøj</v>
      </c>
      <c r="AC51" s="8">
        <f>SMALL(Z$3:Z$31,16)</f>
        <v>829787.23404255323</v>
      </c>
      <c r="AE51">
        <v>16</v>
      </c>
      <c r="AF51" s="6" t="str">
        <f t="shared" si="6"/>
        <v>Frederiksberg</v>
      </c>
      <c r="AG51" s="8">
        <f>SMALL(AD$3:AD$31,16)</f>
        <v>24336.283185840708</v>
      </c>
      <c r="AI51">
        <v>16</v>
      </c>
      <c r="AJ51" s="6" t="str">
        <f t="shared" si="7"/>
        <v>Hørsholm</v>
      </c>
      <c r="AK51" s="8">
        <f>SMALL(AH$3:AH$31,16)</f>
        <v>152307.6724137931</v>
      </c>
      <c r="AM51">
        <v>16</v>
      </c>
      <c r="AN51" s="6" t="str">
        <f t="shared" si="8"/>
        <v>Frederikssund</v>
      </c>
      <c r="AO51" s="8">
        <f>SMALL(AL$3:AL$31,16)</f>
        <v>229456.52173913043</v>
      </c>
      <c r="AQ51">
        <v>16</v>
      </c>
      <c r="AR51" s="6" t="str">
        <f t="shared" si="9"/>
        <v>Frederikssund</v>
      </c>
      <c r="AS51" s="8">
        <f>SMALL(AP$3:AP$31,16)</f>
        <v>71428.57142857142</v>
      </c>
      <c r="AU51">
        <v>16</v>
      </c>
      <c r="AV51" s="6" t="str">
        <f t="shared" si="10"/>
        <v>Gribskov</v>
      </c>
      <c r="AW51" s="8">
        <f>SMALL(AS$3:AS$31,16)</f>
        <v>81705.150976909412</v>
      </c>
      <c r="AY51">
        <v>16</v>
      </c>
      <c r="AZ51" s="6" t="str">
        <f t="shared" si="11"/>
        <v>Furesø</v>
      </c>
      <c r="BA51" s="6"/>
      <c r="BB51" s="8">
        <f>SMALL(AV$3:AV$31,16)</f>
        <v>584000</v>
      </c>
      <c r="BD51">
        <v>16</v>
      </c>
      <c r="BF51" s="6" t="str">
        <f t="shared" si="12"/>
        <v>Hørsholm</v>
      </c>
      <c r="BG51" s="8">
        <f>SMALL(AZ$3:AZ$31,16)</f>
        <v>376097.94092342991</v>
      </c>
      <c r="BI51">
        <v>16</v>
      </c>
      <c r="BJ51" s="6" t="str">
        <f t="shared" si="13"/>
        <v>Frederikssund</v>
      </c>
      <c r="BK51" s="8">
        <f>SMALL(BD$3:BD$31,16)</f>
        <v>366992.66192722978</v>
      </c>
      <c r="BM51">
        <v>16</v>
      </c>
      <c r="BN51" s="6" t="str">
        <f t="shared" si="14"/>
        <v>Ishøj</v>
      </c>
      <c r="BO51" s="8">
        <f>SMALL(BH$3:BH$31,16)</f>
        <v>79002.079002079015</v>
      </c>
      <c r="BQ51">
        <v>16</v>
      </c>
      <c r="BR51" s="6" t="str">
        <f t="shared" si="15"/>
        <v>Hørsholm</v>
      </c>
      <c r="BS51" s="8">
        <f>SMALL(BK$3:BK$31,16)</f>
        <v>496863.22404371586</v>
      </c>
      <c r="BU51">
        <v>16</v>
      </c>
      <c r="BV51" s="6" t="e">
        <f t="shared" si="16"/>
        <v>#NUM!</v>
      </c>
      <c r="BW51" s="8" t="e">
        <f>SMALL(BO$3:BO$31,16)</f>
        <v>#NUM!</v>
      </c>
      <c r="BY51">
        <v>16</v>
      </c>
      <c r="BZ51" s="6" t="str">
        <f>+IF(CA51=0," ",INDEX($B$3:BS$31,MATCH(CA51,BS$3:BS$31,0),1))</f>
        <v>Hvidovre</v>
      </c>
      <c r="CA51" s="14">
        <f>SMALL(BS$3:BS$31,16)</f>
        <v>0.32193723314738054</v>
      </c>
      <c r="CC51">
        <v>16</v>
      </c>
      <c r="CD51" s="6" t="str">
        <f>+IF(CE51=0," ",INDEX($B$3:BW$31,MATCH(CE51,BW$3:BW$31,0),1))</f>
        <v>Gentofte</v>
      </c>
      <c r="CE51" s="14">
        <f>SMALL(BW$3:BW$31,16)</f>
        <v>1.2428574815657822</v>
      </c>
      <c r="CG51">
        <v>16</v>
      </c>
      <c r="CH51" s="6" t="str">
        <f>+IF(CI51=0," ",INDEX($B$3:CA$31,MATCH(CI51,CA$3:CA$31,0),1))</f>
        <v>Hillerød</v>
      </c>
      <c r="CI51" s="14">
        <f>SMALL(CA$3:CA$31,16)</f>
        <v>0.93121430345170098</v>
      </c>
      <c r="CK51">
        <v>16</v>
      </c>
      <c r="CL51" s="6" t="str">
        <f>+IF(CM51=0," ",INDEX($B$3:CE$31,MATCH(CM51,CE$3:CE$31,0),1))</f>
        <v>Gentofte</v>
      </c>
      <c r="CM51" s="14">
        <f>SMALL(CE$3:CE$31,16)</f>
        <v>1.0629015814306375</v>
      </c>
      <c r="CO51">
        <v>16</v>
      </c>
      <c r="CP51" s="6" t="str">
        <f>+IF(CQ51=0," ",INDEX($B$3:CI$31,MATCH(CQ51,CI$3:CI$31,0),1))</f>
        <v>Høje-Taastrup</v>
      </c>
      <c r="CQ51" s="14">
        <f>SMALL(CI$3:CI$31,16)</f>
        <v>3.2966053874253807</v>
      </c>
      <c r="CS51">
        <v>16</v>
      </c>
      <c r="CT51" s="6" t="str">
        <f t="shared" si="17"/>
        <v>Helsingør</v>
      </c>
      <c r="CU51" s="8">
        <f>SMALL(CM$3:CM$31,16)</f>
        <v>370223.27179046802</v>
      </c>
    </row>
    <row r="52" spans="3:99" x14ac:dyDescent="0.25">
      <c r="C52">
        <v>17</v>
      </c>
      <c r="D52" s="6" t="str">
        <f t="shared" si="18"/>
        <v>Vallensbæk</v>
      </c>
      <c r="E52" s="8">
        <f>SMALL(C$3:C$31,17)</f>
        <v>280609.13705583755</v>
      </c>
      <c r="G52">
        <v>17</v>
      </c>
      <c r="H52" s="6" t="str">
        <f t="shared" si="0"/>
        <v>Brøndby</v>
      </c>
      <c r="I52" s="8">
        <f>SMALL(F$3:F$31,17)</f>
        <v>1083333.3333333335</v>
      </c>
      <c r="K52">
        <v>17</v>
      </c>
      <c r="L52" s="6" t="str">
        <f t="shared" si="1"/>
        <v>Bornholm</v>
      </c>
      <c r="M52" s="8">
        <f>SMALL(J$3:J$31,17)</f>
        <v>1600000</v>
      </c>
      <c r="O52">
        <v>17</v>
      </c>
      <c r="P52" s="6" t="str">
        <f t="shared" si="2"/>
        <v>Frederikssund</v>
      </c>
      <c r="Q52" s="8">
        <f>SMALL(N$3:N$31,17)</f>
        <v>820543.80664652563</v>
      </c>
      <c r="S52">
        <v>17</v>
      </c>
      <c r="T52" s="6" t="str">
        <f t="shared" si="3"/>
        <v>Gladsaxe</v>
      </c>
      <c r="U52" s="8">
        <f>SMALL(R$3:R$31,17)</f>
        <v>89841.755997958142</v>
      </c>
      <c r="W52">
        <v>17</v>
      </c>
      <c r="X52" s="6" t="str">
        <f t="shared" si="4"/>
        <v>Helsingør</v>
      </c>
      <c r="Y52" s="8">
        <f>SMALL(V$3:V$31,17)</f>
        <v>1278963.4146341465</v>
      </c>
      <c r="AA52">
        <v>17</v>
      </c>
      <c r="AB52" s="6" t="str">
        <f t="shared" si="5"/>
        <v>Rudersdal</v>
      </c>
      <c r="AC52" s="8">
        <f>SMALL(Z$3:Z$31,17)</f>
        <v>857493.85749385739</v>
      </c>
      <c r="AE52">
        <v>17</v>
      </c>
      <c r="AF52" s="6" t="str">
        <f t="shared" si="6"/>
        <v>Helsingør</v>
      </c>
      <c r="AG52" s="8">
        <f>SMALL(AD$3:AD$31,17)</f>
        <v>24597.116200169636</v>
      </c>
      <c r="AI52">
        <v>17</v>
      </c>
      <c r="AJ52" s="6" t="str">
        <f t="shared" si="7"/>
        <v>Halsnæs</v>
      </c>
      <c r="AK52" s="8">
        <f>SMALL(AH$3:AH$31,17)</f>
        <v>154882.15488215489</v>
      </c>
      <c r="AM52">
        <v>17</v>
      </c>
      <c r="AN52" s="6" t="str">
        <f t="shared" si="8"/>
        <v>Vallensbæk</v>
      </c>
      <c r="AO52" s="8">
        <f>SMALL(AL$3:AL$31,17)</f>
        <v>230541.66666666666</v>
      </c>
      <c r="AQ52">
        <v>17</v>
      </c>
      <c r="AR52" s="6" t="str">
        <f t="shared" si="9"/>
        <v>Rudersdal</v>
      </c>
      <c r="AS52" s="8">
        <f>SMALL(AP$3:AP$31,17)</f>
        <v>84415.58441558441</v>
      </c>
      <c r="AU52">
        <v>17</v>
      </c>
      <c r="AV52" s="6" t="str">
        <f t="shared" si="10"/>
        <v>Hørsholm</v>
      </c>
      <c r="AW52" s="8">
        <f>SMALL(AS$3:AS$31,17)</f>
        <v>82374.303797468354</v>
      </c>
      <c r="AY52">
        <v>17</v>
      </c>
      <c r="AZ52" s="6" t="str">
        <f t="shared" si="11"/>
        <v>Fredensborg</v>
      </c>
      <c r="BA52" s="6"/>
      <c r="BB52" s="8">
        <f>SMALL(AV$3:AV$31,17)</f>
        <v>591907.88321167883</v>
      </c>
      <c r="BD52">
        <v>17</v>
      </c>
      <c r="BF52" s="6" t="str">
        <f t="shared" si="12"/>
        <v>Lyngby-Taarbæk</v>
      </c>
      <c r="BG52" s="8">
        <f>SMALL(AZ$3:AZ$31,17)</f>
        <v>384396.04605691938</v>
      </c>
      <c r="BI52">
        <v>17</v>
      </c>
      <c r="BJ52" s="6" t="str">
        <f t="shared" si="13"/>
        <v>Gentofte</v>
      </c>
      <c r="BK52" s="8">
        <f>SMALL(BD$3:BD$31,17)</f>
        <v>371789.05328129244</v>
      </c>
      <c r="BM52">
        <v>17</v>
      </c>
      <c r="BN52" s="6" t="str">
        <f t="shared" si="14"/>
        <v>Rudersdal</v>
      </c>
      <c r="BO52" s="8">
        <f>SMALL(BH$3:BH$31,17)</f>
        <v>80962.800875273519</v>
      </c>
      <c r="BQ52">
        <v>17</v>
      </c>
      <c r="BR52" s="6" t="str">
        <f t="shared" si="15"/>
        <v>Gribskov</v>
      </c>
      <c r="BS52" s="8">
        <f>SMALL(BK$3:BK$31,17)</f>
        <v>500946.56334401894</v>
      </c>
      <c r="BU52">
        <v>17</v>
      </c>
      <c r="BV52" s="6" t="e">
        <f t="shared" si="16"/>
        <v>#NUM!</v>
      </c>
      <c r="BW52" s="8" t="e">
        <f>SMALL(BO$3:BO$31,17)</f>
        <v>#NUM!</v>
      </c>
      <c r="BY52">
        <v>17</v>
      </c>
      <c r="BZ52" s="6" t="str">
        <f>+IF(CA52=0," ",INDEX($B$3:BS$31,MATCH(CA52,BS$3:BS$31,0),1))</f>
        <v>Helsingør</v>
      </c>
      <c r="CA52" s="14">
        <f>SMALL(BS$3:BS$31,17)</f>
        <v>0.34032898468519568</v>
      </c>
      <c r="CC52">
        <v>17</v>
      </c>
      <c r="CD52" s="6" t="str">
        <f>+IF(CE52=0," ",INDEX($B$3:BW$31,MATCH(CE52,BW$3:BW$31,0),1))</f>
        <v>Gladsaxe</v>
      </c>
      <c r="CE52" s="14">
        <f>SMALL(BW$3:BW$31,17)</f>
        <v>1.2978738466621045</v>
      </c>
      <c r="CG52">
        <v>17</v>
      </c>
      <c r="CH52" s="6" t="str">
        <f>+IF(CI52=0," ",INDEX($B$3:CA$31,MATCH(CI52,CA$3:CA$31,0),1))</f>
        <v>Helsingør</v>
      </c>
      <c r="CI52" s="14">
        <f>SMALL(CA$3:CA$31,17)</f>
        <v>0.99262620533182078</v>
      </c>
      <c r="CK52">
        <v>17</v>
      </c>
      <c r="CL52" s="6" t="str">
        <f>+IF(CM52=0," ",INDEX($B$3:CE$31,MATCH(CM52,CE$3:CE$31,0),1))</f>
        <v>Gladsaxe</v>
      </c>
      <c r="CM52" s="14">
        <f>SMALL(CE$3:CE$31,17)</f>
        <v>1.1798853151473676</v>
      </c>
      <c r="CO52">
        <v>17</v>
      </c>
      <c r="CP52" s="6" t="str">
        <f>+IF(CQ52=0," ",INDEX($B$3:CI$31,MATCH(CQ52,CI$3:CI$31,0),1))</f>
        <v>Hvidovre</v>
      </c>
      <c r="CQ52" s="14">
        <f>SMALL(CI$3:CI$31,17)</f>
        <v>3.5194938760245584</v>
      </c>
      <c r="CS52">
        <v>17</v>
      </c>
      <c r="CT52" s="6" t="str">
        <f t="shared" si="17"/>
        <v>Gentofte</v>
      </c>
      <c r="CU52" s="8">
        <f>SMALL(CM$3:CM$31,17)</f>
        <v>374028.43601895723</v>
      </c>
    </row>
    <row r="53" spans="3:99" x14ac:dyDescent="0.25">
      <c r="C53">
        <v>18</v>
      </c>
      <c r="D53" s="6" t="str">
        <f t="shared" si="18"/>
        <v>Hvidovre</v>
      </c>
      <c r="E53" s="8">
        <f>SMALL(C$3:C$31,18)</f>
        <v>285475.79298831389</v>
      </c>
      <c r="G53">
        <v>18</v>
      </c>
      <c r="H53" s="6" t="str">
        <f t="shared" si="0"/>
        <v>Albertslund</v>
      </c>
      <c r="I53" s="8">
        <f>SMALL(F$3:F$31,18)</f>
        <v>1112980.7692307692</v>
      </c>
      <c r="K53">
        <v>18</v>
      </c>
      <c r="L53" s="6" t="str">
        <f t="shared" si="1"/>
        <v>Frederiksberg</v>
      </c>
      <c r="M53" s="8">
        <f>SMALL(J$3:J$31,18)</f>
        <v>1687258.6872586873</v>
      </c>
      <c r="O53">
        <v>18</v>
      </c>
      <c r="P53" s="6" t="str">
        <f t="shared" si="2"/>
        <v>Fredensborg</v>
      </c>
      <c r="Q53" s="8">
        <f>SMALL(N$3:N$31,18)</f>
        <v>829824.60513088864</v>
      </c>
      <c r="S53">
        <v>18</v>
      </c>
      <c r="T53" s="6" t="str">
        <f t="shared" si="3"/>
        <v>Frederiksberg</v>
      </c>
      <c r="U53" s="8">
        <f>SMALL(R$3:R$31,18)</f>
        <v>90625</v>
      </c>
      <c r="W53">
        <v>18</v>
      </c>
      <c r="X53" s="6" t="str">
        <f t="shared" si="4"/>
        <v>Brøndby</v>
      </c>
      <c r="Y53" s="8">
        <f>SMALL(V$3:V$31,18)</f>
        <v>1317647.0588235294</v>
      </c>
      <c r="AA53">
        <v>18</v>
      </c>
      <c r="AB53" s="6" t="str">
        <f t="shared" si="5"/>
        <v>Gribskov</v>
      </c>
      <c r="AC53" s="8">
        <f>SMALL(Z$3:Z$31,18)</f>
        <v>859347.44268077589</v>
      </c>
      <c r="AE53">
        <v>18</v>
      </c>
      <c r="AF53" s="6" t="str">
        <f t="shared" si="6"/>
        <v>Gribskov</v>
      </c>
      <c r="AG53" s="8">
        <f>SMALL(AD$3:AD$31,18)</f>
        <v>26220.614828209764</v>
      </c>
      <c r="AI53">
        <v>18</v>
      </c>
      <c r="AJ53" s="6" t="str">
        <f t="shared" si="7"/>
        <v>Frederikssund</v>
      </c>
      <c r="AK53" s="8">
        <f>SMALL(AH$3:AH$31,18)</f>
        <v>156867.19636776391</v>
      </c>
      <c r="AM53">
        <v>18</v>
      </c>
      <c r="AN53" s="6" t="str">
        <f t="shared" si="8"/>
        <v>Egedal</v>
      </c>
      <c r="AO53" s="8">
        <f>SMALL(AL$3:AL$31,18)</f>
        <v>245203.171456888</v>
      </c>
      <c r="AQ53">
        <v>18</v>
      </c>
      <c r="AR53" s="6" t="str">
        <f t="shared" si="9"/>
        <v>Hørsholm</v>
      </c>
      <c r="AS53" s="8">
        <f>SMALL(AP$3:AP$31,18)</f>
        <v>87562.181818181823</v>
      </c>
      <c r="AU53">
        <v>18</v>
      </c>
      <c r="AV53" s="6" t="str">
        <f t="shared" si="10"/>
        <v>Hvidovre</v>
      </c>
      <c r="AW53" s="8">
        <f>SMALL(AS$3:AS$31,18)</f>
        <v>84569.732937685447</v>
      </c>
      <c r="AY53">
        <v>18</v>
      </c>
      <c r="AZ53" s="6" t="str">
        <f t="shared" si="11"/>
        <v>Gribskov</v>
      </c>
      <c r="BA53" s="6"/>
      <c r="BB53" s="8">
        <f>SMALL(AV$3:AV$31,18)</f>
        <v>594005.44959128066</v>
      </c>
      <c r="BD53">
        <v>18</v>
      </c>
      <c r="BF53" s="6" t="str">
        <f t="shared" si="12"/>
        <v>København</v>
      </c>
      <c r="BG53" s="8">
        <f>SMALL(AZ$3:AZ$31,18)</f>
        <v>396156.50927466864</v>
      </c>
      <c r="BI53">
        <v>18</v>
      </c>
      <c r="BJ53" s="6" t="str">
        <f t="shared" si="13"/>
        <v>Gribskov</v>
      </c>
      <c r="BK53" s="8">
        <f>SMALL(BD$3:BD$31,18)</f>
        <v>376992.8361422834</v>
      </c>
      <c r="BM53">
        <v>18</v>
      </c>
      <c r="BN53" s="6" t="str">
        <f t="shared" si="14"/>
        <v>Frederiksberg</v>
      </c>
      <c r="BO53" s="8">
        <f>SMALL(BH$3:BH$31,18)</f>
        <v>81850.533807829197</v>
      </c>
      <c r="BQ53">
        <v>18</v>
      </c>
      <c r="BR53" s="6" t="str">
        <f t="shared" si="15"/>
        <v>Tårnby</v>
      </c>
      <c r="BS53" s="8">
        <f>SMALL(BK$3:BK$31,18)</f>
        <v>511469.53405017924</v>
      </c>
      <c r="BU53">
        <v>18</v>
      </c>
      <c r="BV53" s="6" t="e">
        <f t="shared" si="16"/>
        <v>#NUM!</v>
      </c>
      <c r="BW53" s="8" t="e">
        <f>SMALL(BO$3:BO$31,18)</f>
        <v>#NUM!</v>
      </c>
      <c r="BY53">
        <v>18</v>
      </c>
      <c r="BZ53" s="6" t="str">
        <f>+IF(CA53=0," ",INDEX($B$3:BS$31,MATCH(CA53,BS$3:BS$31,0),1))</f>
        <v>Ballerup</v>
      </c>
      <c r="CA53" s="8">
        <f>SMALL(BS$3:BS$31,18)</f>
        <v>0.34233679093492175</v>
      </c>
      <c r="CC53">
        <v>18</v>
      </c>
      <c r="CD53" s="6" t="str">
        <f>+IF(CE53=0," ",INDEX($B$3:BW$31,MATCH(CE53,BW$3:BW$31,0),1))</f>
        <v>Frederikssund</v>
      </c>
      <c r="CE53" s="14">
        <f>SMALL(BW$3:BW$31,18)</f>
        <v>1.3846686411015807</v>
      </c>
      <c r="CG53">
        <v>18</v>
      </c>
      <c r="CH53" s="6" t="str">
        <f>+IF(CI53=0," ",INDEX($B$3:CA$31,MATCH(CI53,CA$3:CA$31,0),1))</f>
        <v>Egedal</v>
      </c>
      <c r="CI53" s="14">
        <f>SMALL(CA$3:CA$31,18)</f>
        <v>1.0786239839747294</v>
      </c>
      <c r="CK53">
        <v>18</v>
      </c>
      <c r="CL53" s="6" t="str">
        <f>+IF(CM53=0," ",INDEX($B$3:CE$31,MATCH(CM53,CE$3:CE$31,0),1))</f>
        <v>Furesø</v>
      </c>
      <c r="CM53" s="14">
        <f>SMALL(CE$3:CE$31,18)</f>
        <v>1.1928956437218343</v>
      </c>
      <c r="CO53">
        <v>18</v>
      </c>
      <c r="CP53" s="6" t="str">
        <f>+IF(CQ53=0," ",INDEX($B$3:CI$31,MATCH(CQ53,CI$3:CI$31,0),1))</f>
        <v>Gribskov</v>
      </c>
      <c r="CQ53" s="14">
        <f>SMALL(CI$3:CI$31,18)</f>
        <v>3.5497182411146113</v>
      </c>
      <c r="CS53">
        <v>18</v>
      </c>
      <c r="CT53" s="6" t="str">
        <f t="shared" si="17"/>
        <v>Gribskov</v>
      </c>
      <c r="CU53" s="8">
        <f>SMALL(CM$3:CM$31,18)</f>
        <v>387745.21675950609</v>
      </c>
    </row>
    <row r="54" spans="3:99" x14ac:dyDescent="0.25">
      <c r="C54" s="192">
        <v>19</v>
      </c>
      <c r="D54" s="193" t="str">
        <f t="shared" si="18"/>
        <v>Egedal</v>
      </c>
      <c r="E54" s="67">
        <f>SMALL(C$3:C$31,19)</f>
        <v>288013.3928571429</v>
      </c>
      <c r="F54" s="192"/>
      <c r="G54" s="192">
        <v>19</v>
      </c>
      <c r="H54" s="193" t="str">
        <f t="shared" si="0"/>
        <v>Fredensborg</v>
      </c>
      <c r="I54" s="67">
        <f>SMALL(F$3:F$31,19)</f>
        <v>1208581.3734713076</v>
      </c>
      <c r="J54" s="192"/>
      <c r="K54" s="192">
        <v>19</v>
      </c>
      <c r="L54" s="193" t="str">
        <f t="shared" si="1"/>
        <v>Halsnæs</v>
      </c>
      <c r="M54" s="67">
        <f>SMALL(J$3:J$31,19)</f>
        <v>1700000</v>
      </c>
      <c r="N54" s="192"/>
      <c r="O54" s="192">
        <v>19</v>
      </c>
      <c r="P54" s="193" t="str">
        <f t="shared" si="2"/>
        <v>Tårnby</v>
      </c>
      <c r="Q54" s="67">
        <f>SMALL(N$3:N$31,19)</f>
        <v>830000</v>
      </c>
      <c r="R54" s="192"/>
      <c r="S54" s="192">
        <v>19</v>
      </c>
      <c r="T54" s="193" t="str">
        <f t="shared" si="3"/>
        <v>Høje-Taastrup</v>
      </c>
      <c r="U54" s="67">
        <f>SMALL(R$3:R$31,19)</f>
        <v>93516.078017923035</v>
      </c>
      <c r="V54" s="192"/>
      <c r="W54" s="192">
        <v>19</v>
      </c>
      <c r="X54" s="193" t="str">
        <f t="shared" si="4"/>
        <v>Hørsholm</v>
      </c>
      <c r="Y54" s="67">
        <f>SMALL(V$3:V$31,19)</f>
        <v>1318951.554054054</v>
      </c>
      <c r="Z54" s="192"/>
      <c r="AA54" s="192">
        <v>19</v>
      </c>
      <c r="AB54" s="193" t="str">
        <f t="shared" si="5"/>
        <v>Ballerup</v>
      </c>
      <c r="AC54" s="67">
        <f>SMALL(Z$3:Z$31,19)</f>
        <v>864385.67493112944</v>
      </c>
      <c r="AD54" s="192"/>
      <c r="AE54" s="192">
        <v>19</v>
      </c>
      <c r="AF54" s="193" t="str">
        <f t="shared" si="6"/>
        <v>Albertslund</v>
      </c>
      <c r="AG54" s="67">
        <f>SMALL(AD$3:AD$31,19)</f>
        <v>26223.12824314307</v>
      </c>
      <c r="AH54" s="192"/>
      <c r="AI54" s="192">
        <v>19</v>
      </c>
      <c r="AJ54" s="193" t="str">
        <f t="shared" si="7"/>
        <v>Gribskov</v>
      </c>
      <c r="AK54" s="67">
        <f>SMALL(AH$3:AH$31,19)</f>
        <v>156897.78413152252</v>
      </c>
      <c r="AL54" s="192"/>
      <c r="AM54" s="192">
        <v>19</v>
      </c>
      <c r="AN54" s="193" t="str">
        <f t="shared" si="8"/>
        <v>Hørsholm</v>
      </c>
      <c r="AO54" s="67">
        <f>SMALL(AL$3:AL$31,19)</f>
        <v>255446.69030732862</v>
      </c>
      <c r="AP54" s="192"/>
      <c r="AQ54" s="192">
        <v>19</v>
      </c>
      <c r="AR54" s="193" t="str">
        <f t="shared" si="9"/>
        <v>Frederiksberg</v>
      </c>
      <c r="AS54" s="67">
        <f>SMALL(AP$3:AP$31,19)</f>
        <v>90909.090909090897</v>
      </c>
      <c r="AT54" s="192"/>
      <c r="AU54" s="192">
        <v>19</v>
      </c>
      <c r="AV54" s="193" t="str">
        <f t="shared" si="10"/>
        <v>Ishøj</v>
      </c>
      <c r="AW54" s="67">
        <f>SMALL(AS$3:AS$31,19)</f>
        <v>84745.762711864416</v>
      </c>
      <c r="AX54" s="192"/>
      <c r="AY54" s="192">
        <v>19</v>
      </c>
      <c r="AZ54" s="193" t="str">
        <f t="shared" si="11"/>
        <v>Ballerup</v>
      </c>
      <c r="BA54" s="193"/>
      <c r="BB54" s="67">
        <f>SMALL(AV$3:AV$31,19)</f>
        <v>595943.661971831</v>
      </c>
      <c r="BC54" s="192"/>
      <c r="BD54" s="192">
        <v>19</v>
      </c>
      <c r="BE54" s="192"/>
      <c r="BF54" s="193" t="str">
        <f t="shared" si="12"/>
        <v>Frederiksberg</v>
      </c>
      <c r="BG54" s="67">
        <f>SMALL(AZ$3:AZ$31,19)</f>
        <v>396411.0929853181</v>
      </c>
      <c r="BH54" s="192"/>
      <c r="BI54" s="192">
        <v>19</v>
      </c>
      <c r="BJ54" s="193" t="str">
        <f t="shared" si="13"/>
        <v>Hørsholm</v>
      </c>
      <c r="BK54" s="67">
        <f>SMALL(BD$3:BD$31,19)</f>
        <v>395119.87171655468</v>
      </c>
      <c r="BL54" s="192"/>
      <c r="BM54" s="192">
        <v>19</v>
      </c>
      <c r="BN54" s="193" t="str">
        <f t="shared" si="14"/>
        <v>Hvidovre</v>
      </c>
      <c r="BO54" s="67">
        <f>SMALL(BH$3:BH$31,19)</f>
        <v>83098.591549295772</v>
      </c>
      <c r="BP54" s="192"/>
      <c r="BQ54" s="192">
        <v>19</v>
      </c>
      <c r="BR54" s="193" t="str">
        <f t="shared" si="15"/>
        <v>Gentofte</v>
      </c>
      <c r="BS54" s="67">
        <f>SMALL(BK$3:BK$31,19)</f>
        <v>512343.47048300534</v>
      </c>
      <c r="BT54" s="192"/>
      <c r="BU54" s="192">
        <v>19</v>
      </c>
      <c r="BV54" s="193" t="e">
        <f t="shared" si="16"/>
        <v>#NUM!</v>
      </c>
      <c r="BW54" s="67" t="e">
        <f>SMALL(BO$3:BO$31,19)</f>
        <v>#NUM!</v>
      </c>
      <c r="BX54" s="192"/>
      <c r="BY54" s="192">
        <v>19</v>
      </c>
      <c r="BZ54" s="193" t="str">
        <f>+IF(CA54=0," ",INDEX($B$3:BS$31,MATCH(CA54,BS$3:BS$31,0),1))</f>
        <v>Rudersdal</v>
      </c>
      <c r="CA54" s="67">
        <f>SMALL(BS$3:BS$31,19)</f>
        <v>0.38968630252646619</v>
      </c>
      <c r="CB54" s="192"/>
      <c r="CC54" s="192">
        <v>19</v>
      </c>
      <c r="CD54" s="193" t="str">
        <f>+IF(CE54=0," ",INDEX($B$3:BW$31,MATCH(CE54,BW$3:BW$31,0),1))</f>
        <v>Hillerød</v>
      </c>
      <c r="CE54" s="194">
        <f>SMALL(BW$3:BW$31,19)</f>
        <v>1.4589024087409983</v>
      </c>
      <c r="CF54" s="192"/>
      <c r="CG54" s="192">
        <v>19</v>
      </c>
      <c r="CH54" s="193" t="str">
        <f>+IF(CI54=0," ",INDEX($B$3:CA$31,MATCH(CI54,CA$3:CA$31,0),1))</f>
        <v>Hørsholm</v>
      </c>
      <c r="CI54" s="194">
        <f>SMALL(CA$3:CA$31,19)</f>
        <v>1.1097019657577678</v>
      </c>
      <c r="CJ54" s="192"/>
      <c r="CK54" s="192">
        <v>19</v>
      </c>
      <c r="CL54" s="193" t="str">
        <f>+IF(CM54=0," ",INDEX($B$3:CE$31,MATCH(CM54,CE$3:CE$31,0),1))</f>
        <v>Tårnby</v>
      </c>
      <c r="CM54" s="194">
        <f>SMALL(CE$3:CE$31,19)</f>
        <v>1.2248956054881686</v>
      </c>
      <c r="CN54" s="192"/>
      <c r="CO54" s="192">
        <v>19</v>
      </c>
      <c r="CP54" s="193" t="str">
        <f>+IF(CQ54=0," ",INDEX($B$3:CI$31,MATCH(CQ54,CI$3:CI$31,0),1))</f>
        <v>Frederikssund</v>
      </c>
      <c r="CQ54" s="194">
        <f>SMALL(CI$3:CI$31,19)</f>
        <v>3.615523673987461</v>
      </c>
      <c r="CR54" s="192"/>
      <c r="CS54" s="192">
        <v>19</v>
      </c>
      <c r="CT54" s="193" t="str">
        <f t="shared" si="17"/>
        <v>Hørsholm</v>
      </c>
      <c r="CU54" s="67">
        <f>SMALL(CM$3:CM$31,19)</f>
        <v>404175.57446808513</v>
      </c>
    </row>
    <row r="55" spans="3:99" x14ac:dyDescent="0.25">
      <c r="C55" s="24">
        <v>20</v>
      </c>
      <c r="D55" s="25" t="str">
        <f t="shared" si="18"/>
        <v>Hillerød</v>
      </c>
      <c r="E55" s="28">
        <f>SMALL(C$3:C$31,20)</f>
        <v>295185.07372855855</v>
      </c>
      <c r="G55" s="24">
        <v>20</v>
      </c>
      <c r="H55" s="25" t="str">
        <f t="shared" si="0"/>
        <v>Hørsholm</v>
      </c>
      <c r="I55" s="28">
        <f>SMALL(F$3:F$31,20)</f>
        <v>1269738</v>
      </c>
      <c r="K55" s="24">
        <v>20</v>
      </c>
      <c r="L55" s="25" t="str">
        <f t="shared" si="1"/>
        <v>Brøndby</v>
      </c>
      <c r="M55" s="28">
        <f>SMALL(J$3:J$31,20)</f>
        <v>1709090.9090909092</v>
      </c>
      <c r="O55" s="24">
        <v>20</v>
      </c>
      <c r="P55" s="25" t="str">
        <f t="shared" si="2"/>
        <v>Furesø</v>
      </c>
      <c r="Q55" s="28">
        <f>SMALL(N$3:N$31,20)</f>
        <v>855140.18691588787</v>
      </c>
      <c r="S55" s="24">
        <v>20</v>
      </c>
      <c r="T55" s="25" t="str">
        <f t="shared" si="3"/>
        <v>Gentofte</v>
      </c>
      <c r="U55" s="28">
        <f>SMALL(R$3:R$31,20)</f>
        <v>96690.219412420978</v>
      </c>
      <c r="W55" s="24">
        <v>20</v>
      </c>
      <c r="X55" s="25" t="str">
        <f t="shared" si="4"/>
        <v>Gentofte</v>
      </c>
      <c r="Y55" s="28">
        <f>SMALL(V$3:V$31,20)</f>
        <v>1328767.1232876712</v>
      </c>
      <c r="AA55" s="24">
        <v>20</v>
      </c>
      <c r="AB55" s="25" t="str">
        <f t="shared" si="5"/>
        <v>København</v>
      </c>
      <c r="AC55" s="28">
        <f>SMALL(Z$3:Z$31,20)</f>
        <v>874757.281553398</v>
      </c>
      <c r="AE55" s="24">
        <v>20</v>
      </c>
      <c r="AF55" s="25" t="str">
        <f t="shared" si="6"/>
        <v>Rødovre</v>
      </c>
      <c r="AG55" s="28">
        <f>SMALL(AD$3:AD$31,20)</f>
        <v>26423.690205011389</v>
      </c>
      <c r="AI55" s="24">
        <v>20</v>
      </c>
      <c r="AJ55" s="25" t="str">
        <f t="shared" si="7"/>
        <v>Brøndby</v>
      </c>
      <c r="AK55" s="28">
        <f>SMALL(AH$3:AH$31,20)</f>
        <v>160237.38872403558</v>
      </c>
      <c r="AM55" s="24">
        <v>20</v>
      </c>
      <c r="AN55" s="25" t="str">
        <f t="shared" si="8"/>
        <v>Helsingør</v>
      </c>
      <c r="AO55" s="28">
        <f>SMALL(AL$3:AL$31,20)</f>
        <v>257787.32545649839</v>
      </c>
      <c r="AQ55" s="24">
        <v>20</v>
      </c>
      <c r="AR55" s="25" t="str">
        <f t="shared" si="9"/>
        <v>Helsingør</v>
      </c>
      <c r="AS55" s="28">
        <f>SMALL(AP$3:AP$31,20)</f>
        <v>103896.10389610389</v>
      </c>
      <c r="AU55" s="24">
        <v>20</v>
      </c>
      <c r="AV55" s="25" t="str">
        <f t="shared" si="10"/>
        <v>Gladsaxe</v>
      </c>
      <c r="AW55" s="28">
        <f>SMALL(AS$3:AS$31,20)</f>
        <v>87951.80722891567</v>
      </c>
      <c r="AY55" s="24">
        <v>20</v>
      </c>
      <c r="AZ55" s="25" t="str">
        <f t="shared" si="11"/>
        <v>Albertslund</v>
      </c>
      <c r="BA55" s="25"/>
      <c r="BB55" s="28">
        <f>SMALL(AV$3:AV$31,20)</f>
        <v>607839.50617283955</v>
      </c>
      <c r="BD55" s="24">
        <v>20</v>
      </c>
      <c r="BE55" s="24"/>
      <c r="BF55" s="25" t="str">
        <f t="shared" si="12"/>
        <v>Brøndby</v>
      </c>
      <c r="BG55" s="28">
        <f>SMALL(AZ$3:AZ$31,20)</f>
        <v>410588.95331095514</v>
      </c>
      <c r="BI55" s="24">
        <v>20</v>
      </c>
      <c r="BJ55" s="25" t="str">
        <f t="shared" si="13"/>
        <v>København</v>
      </c>
      <c r="BK55" s="28">
        <f>SMALL(BD$3:BD$31,20)</f>
        <v>400980.40423199616</v>
      </c>
      <c r="BM55" s="24">
        <v>20</v>
      </c>
      <c r="BN55" s="25" t="str">
        <f t="shared" si="14"/>
        <v>Gladsaxe</v>
      </c>
      <c r="BO55" s="28">
        <f>SMALL(BH$3:BH$31,20)</f>
        <v>83333.333333333328</v>
      </c>
      <c r="BQ55" s="24">
        <v>20</v>
      </c>
      <c r="BR55" s="25" t="str">
        <f t="shared" si="15"/>
        <v>København</v>
      </c>
      <c r="BS55" s="28">
        <f>SMALL(BK$3:BK$31,20)</f>
        <v>517293.48159690254</v>
      </c>
      <c r="BU55" s="24">
        <v>20</v>
      </c>
      <c r="BV55" s="25" t="e">
        <f t="shared" si="16"/>
        <v>#NUM!</v>
      </c>
      <c r="BW55" s="28" t="e">
        <f>SMALL(BO$3:BO$31,20)</f>
        <v>#NUM!</v>
      </c>
      <c r="BY55" s="24">
        <v>20</v>
      </c>
      <c r="BZ55" s="25" t="str">
        <f>+IF(CA55=0," ",INDEX($B$3:BS$31,MATCH(CA55,BS$3:BS$31,0),1))</f>
        <v>Frederiksberg</v>
      </c>
      <c r="CA55" s="28">
        <f>SMALL(BS$3:BS$31,20)</f>
        <v>0.43603383622569114</v>
      </c>
      <c r="CC55" s="24">
        <v>20</v>
      </c>
      <c r="CD55" s="25" t="str">
        <f>+IF(CE55=0," ",INDEX($B$3:BW$31,MATCH(CE55,BW$3:BW$31,0),1))</f>
        <v>Fredensborg</v>
      </c>
      <c r="CE55" s="29">
        <f>SMALL(BW$3:BW$31,20)</f>
        <v>1.5357612988152698</v>
      </c>
      <c r="CG55" s="24">
        <v>20</v>
      </c>
      <c r="CH55" s="25" t="str">
        <f>+IF(CI55=0," ",INDEX($B$3:CA$31,MATCH(CI55,CA$3:CA$31,0),1))</f>
        <v>Ishøj</v>
      </c>
      <c r="CI55" s="29">
        <f>SMALL(CA$3:CA$31,20)</f>
        <v>1.1683045838773967</v>
      </c>
      <c r="CK55" s="24">
        <v>20</v>
      </c>
      <c r="CL55" s="25" t="str">
        <f>+IF(CM55=0," ",INDEX($B$3:CE$31,MATCH(CM55,CE$3:CE$31,0),1))</f>
        <v>Hvidovre</v>
      </c>
      <c r="CM55" s="29">
        <f>SMALL(CE$3:CE$31,20)</f>
        <v>1.2288465733786269</v>
      </c>
      <c r="CO55" s="24">
        <v>20</v>
      </c>
      <c r="CP55" s="25" t="str">
        <f>+IF(CQ55=0," ",INDEX($B$3:CI$31,MATCH(CQ55,CI$3:CI$31,0),1))</f>
        <v>Hillerød</v>
      </c>
      <c r="CQ55" s="29">
        <f>SMALL(CI$3:CI$31,20)</f>
        <v>3.6627762602433571</v>
      </c>
      <c r="CS55" s="24">
        <v>20</v>
      </c>
      <c r="CT55" s="25" t="str">
        <f t="shared" si="17"/>
        <v>København</v>
      </c>
      <c r="CU55" s="28">
        <f>SMALL(CM$3:CM$31,20)</f>
        <v>410113.88813308964</v>
      </c>
    </row>
    <row r="56" spans="3:99" x14ac:dyDescent="0.25">
      <c r="C56" s="24">
        <v>21</v>
      </c>
      <c r="D56" s="25" t="str">
        <f t="shared" si="18"/>
        <v>Furesø</v>
      </c>
      <c r="E56" s="28">
        <f>SMALL(C$3:C$31,21)</f>
        <v>306306.30630630633</v>
      </c>
      <c r="G56" s="24">
        <v>21</v>
      </c>
      <c r="H56" s="25" t="str">
        <f t="shared" si="0"/>
        <v>Furesø</v>
      </c>
      <c r="I56" s="28">
        <f>SMALL(F$3:F$31,21)</f>
        <v>1333333.5333333332</v>
      </c>
      <c r="K56" s="24">
        <v>21</v>
      </c>
      <c r="L56" s="25" t="str">
        <f t="shared" si="1"/>
        <v>Hvidovre</v>
      </c>
      <c r="M56" s="28">
        <f>SMALL(J$3:J$31,21)</f>
        <v>1731034.4827586208</v>
      </c>
      <c r="O56" s="24">
        <v>21</v>
      </c>
      <c r="P56" s="25" t="str">
        <f t="shared" si="2"/>
        <v>Vallensbæk</v>
      </c>
      <c r="Q56" s="28">
        <f>SMALL(N$3:N$31,21)</f>
        <v>863550</v>
      </c>
      <c r="S56" s="24">
        <v>21</v>
      </c>
      <c r="T56" s="25" t="str">
        <f t="shared" si="3"/>
        <v>Halsnæs</v>
      </c>
      <c r="U56" s="28">
        <f>SMALL(R$3:R$31,21)</f>
        <v>110794.10366143603</v>
      </c>
      <c r="W56" s="24">
        <v>21</v>
      </c>
      <c r="X56" s="25" t="str">
        <f t="shared" si="4"/>
        <v>Egedal</v>
      </c>
      <c r="Y56" s="28">
        <f>SMALL(V$3:V$31,21)</f>
        <v>1333441.5584415584</v>
      </c>
      <c r="AA56" s="24">
        <v>21</v>
      </c>
      <c r="AB56" s="25" t="str">
        <f t="shared" si="5"/>
        <v>Frederikssund</v>
      </c>
      <c r="AC56" s="28">
        <f>SMALL(Z$3:Z$31,21)</f>
        <v>876306.43249649822</v>
      </c>
      <c r="AE56" s="24">
        <v>21</v>
      </c>
      <c r="AF56" s="25" t="str">
        <f t="shared" si="6"/>
        <v>Vallensbæk</v>
      </c>
      <c r="AG56" s="28">
        <f>SMALL(AD$3:AD$31,21)</f>
        <v>27481.481481481482</v>
      </c>
      <c r="AI56" s="24">
        <v>21</v>
      </c>
      <c r="AJ56" s="25" t="str">
        <f t="shared" si="7"/>
        <v>Bornholm</v>
      </c>
      <c r="AK56" s="28">
        <f>SMALL(AH$3:AH$31,21)</f>
        <v>161111.11111111112</v>
      </c>
      <c r="AM56" s="24">
        <v>21</v>
      </c>
      <c r="AN56" s="25" t="str">
        <f t="shared" si="8"/>
        <v>Gribskov</v>
      </c>
      <c r="AO56" s="28">
        <f>SMALL(AL$3:AL$31,21)</f>
        <v>273381.29496402876</v>
      </c>
      <c r="AQ56" s="24">
        <v>21</v>
      </c>
      <c r="AR56" s="25" t="str">
        <f t="shared" si="9"/>
        <v>Brøndby</v>
      </c>
      <c r="AS56" s="28">
        <f>SMALL(AP$3:AP$31,21)</f>
        <v>200000</v>
      </c>
      <c r="AU56" s="24">
        <v>21</v>
      </c>
      <c r="AV56" s="25" t="str">
        <f t="shared" si="10"/>
        <v>Helsingør</v>
      </c>
      <c r="AW56" s="28">
        <f>SMALL(AS$3:AS$31,21)</f>
        <v>127868.85245901639</v>
      </c>
      <c r="AY56" s="24">
        <v>21</v>
      </c>
      <c r="AZ56" s="25" t="str">
        <f t="shared" si="11"/>
        <v>Helsingør</v>
      </c>
      <c r="BA56" s="25"/>
      <c r="BB56" s="28">
        <f>SMALL(AV$3:AV$31,21)</f>
        <v>627376.42585551331</v>
      </c>
      <c r="BD56" s="24">
        <v>21</v>
      </c>
      <c r="BE56" s="24"/>
      <c r="BF56" s="25" t="str">
        <f t="shared" si="12"/>
        <v>Fredensborg</v>
      </c>
      <c r="BG56" s="28">
        <f>SMALL(AZ$3:AZ$31,21)</f>
        <v>445891.58642238739</v>
      </c>
      <c r="BI56" s="24">
        <v>21</v>
      </c>
      <c r="BJ56" s="25" t="str">
        <f t="shared" si="13"/>
        <v>Frederiksberg</v>
      </c>
      <c r="BK56" s="28">
        <f>SMALL(BD$3:BD$31,21)</f>
        <v>404187.92891078652</v>
      </c>
      <c r="BM56" s="24">
        <v>21</v>
      </c>
      <c r="BN56" s="25" t="str">
        <f t="shared" si="14"/>
        <v>Hørsholm</v>
      </c>
      <c r="BO56" s="28">
        <f>SMALL(BH$3:BH$31,21)</f>
        <v>83713.896713615017</v>
      </c>
      <c r="BQ56" s="24">
        <v>21</v>
      </c>
      <c r="BR56" s="25" t="str">
        <f t="shared" si="15"/>
        <v>Dragør</v>
      </c>
      <c r="BS56" s="28">
        <f>SMALL(BK$3:BK$31,21)</f>
        <v>530419.53839454218</v>
      </c>
      <c r="BU56" s="24">
        <v>21</v>
      </c>
      <c r="BV56" s="25" t="e">
        <f t="shared" si="16"/>
        <v>#NUM!</v>
      </c>
      <c r="BW56" s="28" t="e">
        <f>SMALL(BO$3:BO$31,21)</f>
        <v>#NUM!</v>
      </c>
      <c r="BY56" s="24">
        <v>21</v>
      </c>
      <c r="BZ56" s="25" t="str">
        <f>+IF(CA56=0," ",INDEX($B$3:BS$31,MATCH(CA56,BS$3:BS$31,0),1))</f>
        <v>Tårnby</v>
      </c>
      <c r="CA56" s="28">
        <f>SMALL(BS$3:BS$31,21)</f>
        <v>0.54483992841519191</v>
      </c>
      <c r="CC56" s="24">
        <v>21</v>
      </c>
      <c r="CD56" s="25" t="str">
        <f>+IF(CE56=0," ",INDEX($B$3:BW$31,MATCH(CE56,BW$3:BW$31,0),1))</f>
        <v>Halsnæs</v>
      </c>
      <c r="CE56" s="29">
        <f>SMALL(BW$3:BW$31,21)</f>
        <v>1.5531523239760701</v>
      </c>
      <c r="CG56" s="24">
        <v>21</v>
      </c>
      <c r="CH56" s="25" t="str">
        <f>+IF(CI56=0," ",INDEX($B$3:CA$31,MATCH(CI56,CA$3:CA$31,0),1))</f>
        <v>Glostrup</v>
      </c>
      <c r="CI56" s="29">
        <f>SMALL(CA$3:CA$31,21)</f>
        <v>1.2309375641113314</v>
      </c>
      <c r="CK56" s="24">
        <v>21</v>
      </c>
      <c r="CL56" s="25" t="str">
        <f>+IF(CM56=0," ",INDEX($B$3:CE$31,MATCH(CM56,CE$3:CE$31,0),1))</f>
        <v>Helsingør</v>
      </c>
      <c r="CM56" s="29">
        <f>SMALL(CE$3:CE$31,21)</f>
        <v>1.3329551900170165</v>
      </c>
      <c r="CO56" s="24">
        <v>21</v>
      </c>
      <c r="CP56" s="25" t="str">
        <f>+IF(CQ56=0," ",INDEX($B$3:CI$31,MATCH(CQ56,CI$3:CI$31,0),1))</f>
        <v>Fredensborg</v>
      </c>
      <c r="CQ56" s="29">
        <f>SMALL(CI$3:CI$31,21)</f>
        <v>3.8174637999122423</v>
      </c>
      <c r="CS56" s="24">
        <v>21</v>
      </c>
      <c r="CT56" s="25" t="str">
        <f t="shared" si="17"/>
        <v>Frederiksberg</v>
      </c>
      <c r="CU56" s="28">
        <f>SMALL(CM$3:CM$31,21)</f>
        <v>416904.08357075014</v>
      </c>
    </row>
    <row r="57" spans="3:99" x14ac:dyDescent="0.25">
      <c r="C57" s="24">
        <v>22</v>
      </c>
      <c r="D57" s="25" t="str">
        <f t="shared" si="18"/>
        <v>Albertslund</v>
      </c>
      <c r="E57" s="28">
        <f>SMALL(C$3:C$31,22)</f>
        <v>317242.42424242425</v>
      </c>
      <c r="G57" s="24">
        <v>22</v>
      </c>
      <c r="H57" s="25" t="str">
        <f t="shared" si="0"/>
        <v>Hillerød</v>
      </c>
      <c r="I57" s="28">
        <f>SMALL(F$3:F$31,22)</f>
        <v>1378000</v>
      </c>
      <c r="K57" s="24">
        <v>22</v>
      </c>
      <c r="L57" s="25" t="str">
        <f t="shared" si="1"/>
        <v>Rudersdal</v>
      </c>
      <c r="M57" s="28">
        <f>SMALL(J$3:J$31,22)</f>
        <v>1759689.9224806202</v>
      </c>
      <c r="O57" s="24">
        <v>22</v>
      </c>
      <c r="P57" s="25" t="str">
        <f t="shared" si="2"/>
        <v>Bornholm</v>
      </c>
      <c r="Q57" s="28">
        <f>SMALL(N$3:N$31,22)</f>
        <v>880193.90581717447</v>
      </c>
      <c r="S57" s="24">
        <v>22</v>
      </c>
      <c r="T57" s="25" t="str">
        <f t="shared" si="3"/>
        <v>Hørsholm</v>
      </c>
      <c r="U57" s="28">
        <f>SMALL(R$3:R$31,22)</f>
        <v>111607.85217391304</v>
      </c>
      <c r="W57" s="24">
        <v>22</v>
      </c>
      <c r="X57" s="25" t="str">
        <f t="shared" si="4"/>
        <v>Frederiksberg</v>
      </c>
      <c r="Y57" s="28">
        <f>SMALL(V$3:V$31,22)</f>
        <v>1351016.7992926615</v>
      </c>
      <c r="AA57" s="24">
        <v>22</v>
      </c>
      <c r="AB57" s="25" t="str">
        <f t="shared" si="5"/>
        <v>Fredensborg</v>
      </c>
      <c r="AC57" s="28">
        <f>SMALL(Z$3:Z$31,22)</f>
        <v>885158.96642824926</v>
      </c>
      <c r="AE57" s="24">
        <v>22</v>
      </c>
      <c r="AF57" s="25" t="str">
        <f t="shared" si="6"/>
        <v>Ishøj</v>
      </c>
      <c r="AG57" s="28">
        <f>SMALL(AD$3:AD$31,22)</f>
        <v>28070.175438596492</v>
      </c>
      <c r="AI57" s="24">
        <v>22</v>
      </c>
      <c r="AJ57" s="25" t="str">
        <f t="shared" si="7"/>
        <v>Gladsaxe</v>
      </c>
      <c r="AK57" s="28">
        <f>SMALL(AH$3:AH$31,22)</f>
        <v>168000</v>
      </c>
      <c r="AM57" s="24">
        <v>22</v>
      </c>
      <c r="AN57" s="25" t="str">
        <f t="shared" si="8"/>
        <v>Høje-Taastrup</v>
      </c>
      <c r="AO57" s="28">
        <f>SMALL(AL$3:AL$31,22)</f>
        <v>283008.18553888134</v>
      </c>
      <c r="AQ57" s="24">
        <v>22</v>
      </c>
      <c r="AR57" s="25" t="str">
        <f t="shared" si="9"/>
        <v>Brøndby</v>
      </c>
      <c r="AS57" s="28">
        <f>SMALL(AP$3:AP$31,22)</f>
        <v>200000</v>
      </c>
      <c r="AU57" s="24">
        <v>22</v>
      </c>
      <c r="AV57" s="25" t="str">
        <f t="shared" si="10"/>
        <v>Rødovre</v>
      </c>
      <c r="AW57" s="28">
        <f>SMALL(AS$3:AS$31,22)</f>
        <v>280851.06382978725</v>
      </c>
      <c r="AY57" s="24">
        <v>22</v>
      </c>
      <c r="AZ57" s="25" t="str">
        <f t="shared" si="11"/>
        <v>Høje-Taastrup</v>
      </c>
      <c r="BA57" s="25"/>
      <c r="BB57" s="28">
        <f>SMALL(AV$3:AV$31,22)</f>
        <v>627966.41109894123</v>
      </c>
      <c r="BD57" s="24">
        <v>22</v>
      </c>
      <c r="BE57" s="24"/>
      <c r="BF57" s="25" t="str">
        <f t="shared" si="12"/>
        <v>Egedal</v>
      </c>
      <c r="BG57" s="28">
        <f>SMALL(AZ$3:AZ$31,22)</f>
        <v>481951.52830529923</v>
      </c>
      <c r="BI57" s="24">
        <v>22</v>
      </c>
      <c r="BJ57" s="25" t="str">
        <f t="shared" si="13"/>
        <v>Herlev</v>
      </c>
      <c r="BK57" s="28">
        <f>SMALL(BD$3:BD$31,22)</f>
        <v>416817.35985533462</v>
      </c>
      <c r="BM57" s="24">
        <v>22</v>
      </c>
      <c r="BN57" s="25" t="str">
        <f t="shared" si="14"/>
        <v>Helsingør</v>
      </c>
      <c r="BO57" s="28">
        <f>SMALL(BH$3:BH$31,22)</f>
        <v>123036.64921465967</v>
      </c>
      <c r="BQ57" s="24">
        <v>22</v>
      </c>
      <c r="BR57" s="25" t="str">
        <f t="shared" si="15"/>
        <v>Gladsaxe</v>
      </c>
      <c r="BS57" s="28">
        <f>SMALL(BK$3:BK$31,22)</f>
        <v>537488.50045998173</v>
      </c>
      <c r="BU57" s="24">
        <v>22</v>
      </c>
      <c r="BV57" s="25" t="e">
        <f t="shared" si="16"/>
        <v>#NUM!</v>
      </c>
      <c r="BW57" s="28" t="e">
        <f>SMALL(BO$3:BO$31,22)</f>
        <v>#NUM!</v>
      </c>
      <c r="BY57" s="24">
        <v>22</v>
      </c>
      <c r="BZ57" s="25" t="str">
        <f>+IF(CA57=0," ",INDEX($B$3:BS$31,MATCH(CA57,BS$3:BS$31,0),1))</f>
        <v>Halsnæs</v>
      </c>
      <c r="CA57" s="28">
        <f>SMALL(BS$3:BS$31,22)</f>
        <v>0.57524160147261849</v>
      </c>
      <c r="CC57" s="24">
        <v>22</v>
      </c>
      <c r="CD57" s="25" t="str">
        <f>+IF(CE57=0," ",INDEX($B$3:BW$31,MATCH(CE57,BW$3:BW$31,0),1))</f>
        <v>Helsingør</v>
      </c>
      <c r="CE57" s="28">
        <f>SMALL(BW$3:BW$31,22)</f>
        <v>1.6449234259784458</v>
      </c>
      <c r="CG57" s="24">
        <v>22</v>
      </c>
      <c r="CH57" s="25" t="str">
        <f>+IF(CI57=0," ",INDEX($B$3:CA$31,MATCH(CI57,CA$3:CA$31,0),1))</f>
        <v>Fredensborg</v>
      </c>
      <c r="CI57" s="28">
        <f>SMALL(CA$3:CA$31,22)</f>
        <v>1.2724879333040808</v>
      </c>
      <c r="CK57" s="24">
        <v>22</v>
      </c>
      <c r="CL57" s="25" t="str">
        <f>+IF(CM57=0," ",INDEX($B$3:CE$31,MATCH(CM57,CE$3:CE$31,0),1))</f>
        <v>Høje-Taastrup</v>
      </c>
      <c r="CM57" s="28">
        <f>SMALL(CE$3:CE$31,22)</f>
        <v>1.3958599388197559</v>
      </c>
      <c r="CO57" s="24">
        <v>22</v>
      </c>
      <c r="CP57" s="25" t="str">
        <f>+IF(CQ57=0," ",INDEX($B$3:CI$31,MATCH(CQ57,CI$3:CI$31,0),1))</f>
        <v>Rudersdal</v>
      </c>
      <c r="CQ57" s="29">
        <f>SMALL(CI$3:CI$31,22)</f>
        <v>3.8968630252646621</v>
      </c>
      <c r="CS57" s="24">
        <v>22</v>
      </c>
      <c r="CT57" s="25" t="str">
        <f t="shared" si="17"/>
        <v>Albertslund</v>
      </c>
      <c r="CU57" s="28">
        <f>SMALL(CM$3:CM$31,22)</f>
        <v>432397.11219210882</v>
      </c>
    </row>
    <row r="58" spans="3:99" x14ac:dyDescent="0.25">
      <c r="C58" s="24">
        <v>23</v>
      </c>
      <c r="D58" s="25" t="str">
        <f t="shared" si="18"/>
        <v>Rødovre</v>
      </c>
      <c r="E58" s="28">
        <f>SMALL(C$3:C$31,23)</f>
        <v>318181.81818181818</v>
      </c>
      <c r="G58" s="24">
        <v>23</v>
      </c>
      <c r="H58" s="25" t="str">
        <f t="shared" si="0"/>
        <v>Ishøj</v>
      </c>
      <c r="I58" s="28">
        <f>SMALL(F$3:F$31,23)</f>
        <v>1400000</v>
      </c>
      <c r="K58" s="24">
        <v>23</v>
      </c>
      <c r="L58" s="25" t="str">
        <f t="shared" si="1"/>
        <v>Hørsholm</v>
      </c>
      <c r="M58" s="28">
        <f>SMALL(J$3:J$31,23)</f>
        <v>1783431.5384615385</v>
      </c>
      <c r="O58" s="24">
        <v>23</v>
      </c>
      <c r="P58" s="25" t="str">
        <f t="shared" si="2"/>
        <v>Ballerup</v>
      </c>
      <c r="Q58" s="28">
        <f>SMALL(N$3:N$31,23)</f>
        <v>909422.20704958611</v>
      </c>
      <c r="S58" s="24">
        <v>23</v>
      </c>
      <c r="T58" s="25" t="str">
        <f t="shared" si="3"/>
        <v>Albertslund</v>
      </c>
      <c r="U58" s="28">
        <f>SMALL(R$3:R$31,23)</f>
        <v>122556.05381165918</v>
      </c>
      <c r="W58" s="24">
        <v>23</v>
      </c>
      <c r="X58" s="25" t="str">
        <f t="shared" si="4"/>
        <v>Halsnæs</v>
      </c>
      <c r="Y58" s="28">
        <f>SMALL(V$3:V$31,23)</f>
        <v>1351449.2753623188</v>
      </c>
      <c r="AA58" s="24">
        <v>23</v>
      </c>
      <c r="AB58" s="25" t="str">
        <f t="shared" si="5"/>
        <v>Helsingør</v>
      </c>
      <c r="AC58" s="28">
        <f>SMALL(Z$3:Z$31,23)</f>
        <v>888888.88888888888</v>
      </c>
      <c r="AE58" s="24">
        <v>23</v>
      </c>
      <c r="AF58" s="25" t="str">
        <f t="shared" si="6"/>
        <v>Fredensborg</v>
      </c>
      <c r="AG58" s="28">
        <f>SMALL(AD$3:AD$31,23)</f>
        <v>28515.905098520601</v>
      </c>
      <c r="AI58" s="24">
        <v>23</v>
      </c>
      <c r="AJ58" s="25" t="str">
        <f t="shared" si="7"/>
        <v>København</v>
      </c>
      <c r="AK58" s="28">
        <f>SMALL(AH$3:AH$31,23)</f>
        <v>173515.98173515982</v>
      </c>
      <c r="AM58" s="24">
        <v>23</v>
      </c>
      <c r="AN58" s="25" t="str">
        <f t="shared" si="8"/>
        <v>Brøndby</v>
      </c>
      <c r="AO58" s="28">
        <f>SMALL(AL$3:AL$31,23)</f>
        <v>284957.62711864407</v>
      </c>
      <c r="AQ58" s="24">
        <v>23</v>
      </c>
      <c r="AR58" s="25" t="e">
        <f t="shared" si="9"/>
        <v>#NUM!</v>
      </c>
      <c r="AS58" s="28" t="e">
        <f>SMALL(AP$3:AP$31,23)</f>
        <v>#NUM!</v>
      </c>
      <c r="AU58" s="24">
        <v>23</v>
      </c>
      <c r="AV58" s="25" t="e">
        <f t="shared" si="10"/>
        <v>#NUM!</v>
      </c>
      <c r="AW58" s="28" t="e">
        <f>SMALL(AS$3:AS$31,23)</f>
        <v>#NUM!</v>
      </c>
      <c r="AY58" s="24">
        <v>23</v>
      </c>
      <c r="AZ58" s="25" t="str">
        <f t="shared" si="11"/>
        <v>Glostrup</v>
      </c>
      <c r="BA58" s="25"/>
      <c r="BB58" s="28">
        <f>SMALL(AV$3:AV$31,23)</f>
        <v>643035.39823008853</v>
      </c>
      <c r="BD58" s="24">
        <v>23</v>
      </c>
      <c r="BE58" s="24"/>
      <c r="BF58" s="25" t="e">
        <f t="shared" si="12"/>
        <v>#NUM!</v>
      </c>
      <c r="BG58" s="28" t="e">
        <f>SMALL(AZ$3:AZ$31,23)</f>
        <v>#NUM!</v>
      </c>
      <c r="BI58" s="24">
        <v>23</v>
      </c>
      <c r="BJ58" s="25" t="str">
        <f t="shared" si="13"/>
        <v>Lyngby-Taarbæk</v>
      </c>
      <c r="BK58" s="28">
        <f>SMALL(BD$3:BD$31,23)</f>
        <v>418568.34013932256</v>
      </c>
      <c r="BM58" s="24">
        <v>23</v>
      </c>
      <c r="BN58" s="25" t="str">
        <f t="shared" si="14"/>
        <v>Rødovre</v>
      </c>
      <c r="BO58" s="28">
        <f>SMALL(BH$3:BH$31,23)</f>
        <v>277551.02040816325</v>
      </c>
      <c r="BQ58" s="24">
        <v>23</v>
      </c>
      <c r="BR58" s="25" t="str">
        <f t="shared" si="15"/>
        <v>Albertslund</v>
      </c>
      <c r="BS58" s="28">
        <f>SMALL(BK$3:BK$31,23)</f>
        <v>566466.29603891587</v>
      </c>
      <c r="BU58" s="24">
        <v>23</v>
      </c>
      <c r="BV58" s="25" t="e">
        <f t="shared" si="16"/>
        <v>#NUM!</v>
      </c>
      <c r="BW58" s="28" t="e">
        <f>SMALL(BO$3:BO$31,23)</f>
        <v>#NUM!</v>
      </c>
      <c r="BY58" s="24">
        <v>23</v>
      </c>
      <c r="BZ58" s="25" t="str">
        <f>+IF(CA58=0," ",INDEX($B$3:BS$31,MATCH(CA58,BS$3:BS$31,0),1))</f>
        <v>Ishøj</v>
      </c>
      <c r="CA58" s="28">
        <f>SMALL(BS$3:BS$31,23)</f>
        <v>0.68723799051611578</v>
      </c>
      <c r="CC58" s="24">
        <v>23</v>
      </c>
      <c r="CD58" s="25" t="str">
        <f>+IF(CE58=0," ",INDEX($B$3:BW$31,MATCH(CE58,BW$3:BW$31,0),1))</f>
        <v>Rudersdal</v>
      </c>
      <c r="CE58" s="28">
        <f>SMALL(BW$3:BW$31,23)</f>
        <v>1.9159576540884589</v>
      </c>
      <c r="CG58" s="24">
        <v>23</v>
      </c>
      <c r="CH58" s="25" t="str">
        <f>+IF(CI58=0," ",INDEX($B$3:CA$31,MATCH(CI58,CA$3:CA$31,0),1))</f>
        <v>Gribskov</v>
      </c>
      <c r="CI58" s="28">
        <f>SMALL(CA$3:CA$31,23)</f>
        <v>1.3755158184319121</v>
      </c>
      <c r="CK58" s="24">
        <v>23</v>
      </c>
      <c r="CL58" s="25" t="str">
        <f>+IF(CM58=0," ",INDEX($B$3:CE$31,MATCH(CM58,CE$3:CE$31,0),1))</f>
        <v>Herlev</v>
      </c>
      <c r="CM58" s="28">
        <f>SMALL(CE$3:CE$31,23)</f>
        <v>1.4945029102239991</v>
      </c>
      <c r="CO58" s="24">
        <v>23</v>
      </c>
      <c r="CP58" s="25" t="str">
        <f>+IF(CQ58=0," ",INDEX($B$3:CI$31,MATCH(CQ58,CI$3:CI$31,0),1))</f>
        <v>Helsingør</v>
      </c>
      <c r="CQ58" s="29">
        <f>SMALL(CI$3:CI$31,23)</f>
        <v>4.3391945547362454</v>
      </c>
      <c r="CS58" s="24">
        <v>23</v>
      </c>
      <c r="CT58" s="25" t="str">
        <f t="shared" si="17"/>
        <v>Lyngby-Taarbæk</v>
      </c>
      <c r="CU58" s="28">
        <f>SMALL(CM$3:CM$31,23)</f>
        <v>438270.80777426227</v>
      </c>
    </row>
    <row r="59" spans="3:99" x14ac:dyDescent="0.25">
      <c r="C59" s="24">
        <v>24</v>
      </c>
      <c r="D59" s="25" t="str">
        <f t="shared" si="18"/>
        <v>Gentofte</v>
      </c>
      <c r="E59" s="28">
        <f>SMALL(C$3:C$31,24)</f>
        <v>321199.14346895076</v>
      </c>
      <c r="G59" s="24">
        <v>24</v>
      </c>
      <c r="H59" s="25" t="str">
        <f t="shared" si="0"/>
        <v>Helsingør</v>
      </c>
      <c r="I59" s="28">
        <f>SMALL(F$3:F$31,24)</f>
        <v>1466666.6666666667</v>
      </c>
      <c r="K59" s="24">
        <v>24</v>
      </c>
      <c r="L59" s="25" t="str">
        <f t="shared" si="1"/>
        <v>Fredensborg</v>
      </c>
      <c r="M59" s="28">
        <f>SMALL(J$3:J$31,24)</f>
        <v>1940580.5555555555</v>
      </c>
      <c r="O59" s="24">
        <v>24</v>
      </c>
      <c r="P59" s="25" t="str">
        <f t="shared" si="2"/>
        <v>Glostrup</v>
      </c>
      <c r="Q59" s="28">
        <f>SMALL(N$3:N$31,24)</f>
        <v>911803.24834090122</v>
      </c>
      <c r="S59" s="24">
        <v>24</v>
      </c>
      <c r="T59" s="25" t="str">
        <f t="shared" si="3"/>
        <v>Gribskov</v>
      </c>
      <c r="U59" s="28">
        <f>SMALL(R$3:R$31,24)</f>
        <v>123170.50859860959</v>
      </c>
      <c r="W59" s="24">
        <v>24</v>
      </c>
      <c r="X59" s="25" t="str">
        <f t="shared" si="4"/>
        <v>Vallensbæk</v>
      </c>
      <c r="Y59" s="28">
        <f>SMALL(V$3:V$31,24)</f>
        <v>1452571.4285714286</v>
      </c>
      <c r="AA59" s="24">
        <v>24</v>
      </c>
      <c r="AB59" s="25" t="str">
        <f t="shared" si="5"/>
        <v>Brøndby</v>
      </c>
      <c r="AC59" s="28">
        <f>SMALL(Z$3:Z$31,24)</f>
        <v>891832.22958057397</v>
      </c>
      <c r="AE59" s="24">
        <v>24</v>
      </c>
      <c r="AF59" s="25" t="str">
        <f t="shared" si="6"/>
        <v>Høje-Taastrup</v>
      </c>
      <c r="AG59" s="28">
        <f>SMALL(AD$3:AD$31,24)</f>
        <v>30215.229140682466</v>
      </c>
      <c r="AI59" s="24">
        <v>24</v>
      </c>
      <c r="AJ59" s="25" t="str">
        <f t="shared" si="7"/>
        <v>Egedal</v>
      </c>
      <c r="AK59" s="28">
        <f>SMALL(AH$3:AH$31,24)</f>
        <v>177476.09942638624</v>
      </c>
      <c r="AM59" s="24">
        <v>24</v>
      </c>
      <c r="AN59" s="25" t="str">
        <f t="shared" si="8"/>
        <v>Albertslund</v>
      </c>
      <c r="AO59" s="28">
        <f>SMALL(AL$3:AL$31,24)</f>
        <v>289494.25287356321</v>
      </c>
      <c r="AQ59" s="24">
        <v>24</v>
      </c>
      <c r="AR59" s="25" t="e">
        <f t="shared" si="9"/>
        <v>#NUM!</v>
      </c>
      <c r="AS59" s="28" t="e">
        <f>SMALL(AP$3:AP$31,24)</f>
        <v>#NUM!</v>
      </c>
      <c r="AU59" s="24">
        <v>24</v>
      </c>
      <c r="AV59" s="25" t="e">
        <f t="shared" si="10"/>
        <v>#NUM!</v>
      </c>
      <c r="AW59" s="28" t="e">
        <f>SMALL(AS$3:AS$31,24)</f>
        <v>#NUM!</v>
      </c>
      <c r="AY59" s="24">
        <v>24</v>
      </c>
      <c r="AZ59" s="25" t="str">
        <f t="shared" si="11"/>
        <v>Hillerød</v>
      </c>
      <c r="BA59" s="25"/>
      <c r="BB59" s="28">
        <f>SMALL(AV$3:AV$31,24)</f>
        <v>643717.15241280454</v>
      </c>
      <c r="BD59" s="24">
        <v>24</v>
      </c>
      <c r="BE59" s="24"/>
      <c r="BF59" s="25" t="e">
        <f t="shared" si="12"/>
        <v>#NUM!</v>
      </c>
      <c r="BG59" s="28" t="e">
        <f>SMALL(AZ$3:AZ$31,24)</f>
        <v>#NUM!</v>
      </c>
      <c r="BI59" s="24">
        <v>24</v>
      </c>
      <c r="BJ59" s="25" t="str">
        <f t="shared" si="13"/>
        <v>Albertslund</v>
      </c>
      <c r="BK59" s="28">
        <f>SMALL(BD$3:BD$31,24)</f>
        <v>425500.87108013948</v>
      </c>
      <c r="BM59" s="24">
        <v>24</v>
      </c>
      <c r="BN59" s="25" t="e">
        <f t="shared" si="14"/>
        <v>#NUM!</v>
      </c>
      <c r="BO59" s="28" t="e">
        <f>SMALL(BH$3:BH$31,24)</f>
        <v>#NUM!</v>
      </c>
      <c r="BQ59" s="24">
        <v>24</v>
      </c>
      <c r="BR59" s="25" t="str">
        <f t="shared" si="15"/>
        <v>Brøndby</v>
      </c>
      <c r="BS59" s="28">
        <f>SMALL(BK$3:BK$31,24)</f>
        <v>602193.11605239112</v>
      </c>
      <c r="BU59" s="24">
        <v>24</v>
      </c>
      <c r="BV59" s="25" t="e">
        <f t="shared" si="16"/>
        <v>#NUM!</v>
      </c>
      <c r="BW59" s="28" t="e">
        <f>SMALL(BO$3:BO$31,24)</f>
        <v>#NUM!</v>
      </c>
      <c r="BY59" s="24">
        <v>24</v>
      </c>
      <c r="BZ59" s="25" t="str">
        <f>+IF(CA59=0," ",INDEX($B$3:BS$31,MATCH(CA59,BS$3:BS$31,0),1))</f>
        <v>Herlev</v>
      </c>
      <c r="CA59" s="28">
        <f>SMALL(BS$3:BS$31,24)</f>
        <v>1.8766535363631018</v>
      </c>
      <c r="CC59" s="24">
        <v>24</v>
      </c>
      <c r="CD59" s="25" t="str">
        <f>+IF(CE59=0," ",INDEX($B$3:BW$31,MATCH(CE59,BW$3:BW$31,0),1))</f>
        <v>Bornholm</v>
      </c>
      <c r="CE59" s="28">
        <f>SMALL(BW$3:BW$31,24)</f>
        <v>2.2834308548594264</v>
      </c>
      <c r="CG59" s="24">
        <v>24</v>
      </c>
      <c r="CH59" s="25" t="str">
        <f>+IF(CI59=0," ",INDEX($B$3:CA$31,MATCH(CI59,CA$3:CA$31,0),1))</f>
        <v>Halsnæs</v>
      </c>
      <c r="CI59" s="28">
        <f>SMALL(CA$3:CA$31,24)</f>
        <v>1.4381040036815462</v>
      </c>
      <c r="CK59" s="24">
        <v>24</v>
      </c>
      <c r="CL59" s="25" t="str">
        <f>+IF(CM59=0," ",INDEX($B$3:CE$31,MATCH(CM59,CE$3:CE$31,0),1))</f>
        <v>Halsnæs</v>
      </c>
      <c r="CM59" s="28">
        <f>SMALL(CE$3:CE$31,24)</f>
        <v>1.495628163828808</v>
      </c>
      <c r="CO59" s="24">
        <v>24</v>
      </c>
      <c r="CP59" s="25" t="str">
        <f>+IF(CQ59=0," ",INDEX($B$3:CI$31,MATCH(CQ59,CI$3:CI$31,0),1))</f>
        <v>Herlev</v>
      </c>
      <c r="CQ59" s="28">
        <f>SMALL(CI$3:CI$31,24)</f>
        <v>4.9926509494973246</v>
      </c>
      <c r="CS59" s="24">
        <v>24</v>
      </c>
      <c r="CT59" s="25" t="str">
        <f t="shared" si="17"/>
        <v>Herlev</v>
      </c>
      <c r="CU59" s="28">
        <f>SMALL(CM$3:CM$31,24)</f>
        <v>443835.61643835634</v>
      </c>
    </row>
    <row r="60" spans="3:99" x14ac:dyDescent="0.25">
      <c r="C60" s="24">
        <v>25</v>
      </c>
      <c r="D60" s="25" t="str">
        <f t="shared" si="18"/>
        <v>Gladsaxe</v>
      </c>
      <c r="E60" s="28">
        <f>SMALL(C$3:C$31,25)</f>
        <v>333333.33333333331</v>
      </c>
      <c r="G60" s="24">
        <v>25</v>
      </c>
      <c r="H60" s="25" t="str">
        <f t="shared" si="0"/>
        <v>Tårnby</v>
      </c>
      <c r="I60" s="28">
        <f>SMALL(F$3:F$31,25)</f>
        <v>1700000</v>
      </c>
      <c r="K60" s="24">
        <v>25</v>
      </c>
      <c r="L60" s="25" t="str">
        <f t="shared" si="1"/>
        <v>København</v>
      </c>
      <c r="M60" s="28">
        <f>SMALL(J$3:J$31,25)</f>
        <v>2023602.4844720496</v>
      </c>
      <c r="O60" s="24">
        <v>25</v>
      </c>
      <c r="P60" s="25" t="str">
        <f t="shared" si="2"/>
        <v>Albertslund</v>
      </c>
      <c r="Q60" s="28">
        <f>SMALL(N$3:N$31,25)</f>
        <v>914662.44725738396</v>
      </c>
      <c r="S60" s="24">
        <v>25</v>
      </c>
      <c r="T60" s="25" t="str">
        <f t="shared" si="3"/>
        <v>Lyngby-Taarbæk</v>
      </c>
      <c r="U60" s="28">
        <f>SMALL(R$3:R$31,25)</f>
        <v>135818.90812250334</v>
      </c>
      <c r="W60" s="24">
        <v>25</v>
      </c>
      <c r="X60" s="25" t="str">
        <f t="shared" si="4"/>
        <v>Fredensborg</v>
      </c>
      <c r="Y60" s="28">
        <f>SMALL(V$3:V$31,25)</f>
        <v>1470427.45770209</v>
      </c>
      <c r="AA60" s="24">
        <v>25</v>
      </c>
      <c r="AB60" s="25" t="str">
        <f t="shared" si="5"/>
        <v>Albertslund</v>
      </c>
      <c r="AC60" s="28">
        <f>SMALL(Z$3:Z$31,25)</f>
        <v>897561.5212527964</v>
      </c>
      <c r="AE60" s="24">
        <v>25</v>
      </c>
      <c r="AF60" s="25" t="str">
        <f t="shared" si="6"/>
        <v>Hvidovre</v>
      </c>
      <c r="AG60" s="28">
        <f>SMALL(AD$3:AD$31,25)</f>
        <v>31707.317073170732</v>
      </c>
      <c r="AI60" s="24">
        <v>25</v>
      </c>
      <c r="AJ60" s="25" t="str">
        <f t="shared" si="7"/>
        <v>Gentofte</v>
      </c>
      <c r="AK60" s="28">
        <f>SMALL(AH$3:AH$31,25)</f>
        <v>183083.51177730193</v>
      </c>
      <c r="AM60" s="24">
        <v>25</v>
      </c>
      <c r="AN60" s="25" t="str">
        <f t="shared" si="8"/>
        <v>Fredensborg</v>
      </c>
      <c r="AO60" s="28">
        <f>SMALL(AL$3:AL$31,25)</f>
        <v>294644.69029652566</v>
      </c>
      <c r="AQ60" s="24">
        <v>25</v>
      </c>
      <c r="AR60" s="25" t="e">
        <f t="shared" si="9"/>
        <v>#NUM!</v>
      </c>
      <c r="AS60" s="28" t="e">
        <f>SMALL(AP$3:AP$31,25)</f>
        <v>#NUM!</v>
      </c>
      <c r="AU60" s="24">
        <v>25</v>
      </c>
      <c r="AV60" s="25" t="e">
        <f t="shared" si="10"/>
        <v>#NUM!</v>
      </c>
      <c r="AW60" s="28" t="e">
        <f>SMALL(AS$3:AS$31,25)</f>
        <v>#NUM!</v>
      </c>
      <c r="AY60" s="24">
        <v>25</v>
      </c>
      <c r="AZ60" s="25" t="str">
        <f t="shared" si="11"/>
        <v>Frederikssund</v>
      </c>
      <c r="BA60" s="25"/>
      <c r="BB60" s="28">
        <f>SMALL(AV$3:AV$31,25)</f>
        <v>643750</v>
      </c>
      <c r="BD60" s="24">
        <v>25</v>
      </c>
      <c r="BE60" s="24"/>
      <c r="BF60" s="25" t="e">
        <f t="shared" si="12"/>
        <v>#NUM!</v>
      </c>
      <c r="BG60" s="28" t="e">
        <f>SMALL(AZ$3:AZ$31,25)</f>
        <v>#NUM!</v>
      </c>
      <c r="BI60" s="24">
        <v>25</v>
      </c>
      <c r="BJ60" s="25" t="str">
        <f t="shared" si="13"/>
        <v>Brøndby</v>
      </c>
      <c r="BK60" s="28">
        <f>SMALL(BD$3:BD$31,25)</f>
        <v>443198.92922871013</v>
      </c>
      <c r="BM60" s="24">
        <v>25</v>
      </c>
      <c r="BN60" s="25" t="e">
        <f t="shared" si="14"/>
        <v>#NUM!</v>
      </c>
      <c r="BO60" s="28" t="e">
        <f>SMALL(BH$3:BH$31,25)</f>
        <v>#NUM!</v>
      </c>
      <c r="BQ60" s="24">
        <v>25</v>
      </c>
      <c r="BR60" s="25" t="str">
        <f t="shared" si="15"/>
        <v>Lyngby-Taarbæk</v>
      </c>
      <c r="BS60" s="28">
        <f>SMALL(BK$3:BK$31,25)</f>
        <v>752117.86372007371</v>
      </c>
      <c r="BU60" s="24">
        <v>25</v>
      </c>
      <c r="BV60" s="25" t="e">
        <f t="shared" si="16"/>
        <v>#NUM!</v>
      </c>
      <c r="BW60" s="28" t="e">
        <f>SMALL(BO$3:BO$31,25)</f>
        <v>#NUM!</v>
      </c>
      <c r="BY60" s="24">
        <v>25</v>
      </c>
      <c r="BZ60" s="25" t="e">
        <f>+IF(CA60=0," ",INDEX($B$3:BS$31,MATCH(CA60,BS$3:BS$31,0),1))</f>
        <v>#NUM!</v>
      </c>
      <c r="CA60" s="28" t="e">
        <f>SMALL(BS$3:BS$31,25)</f>
        <v>#NUM!</v>
      </c>
      <c r="CC60" s="24">
        <v>25</v>
      </c>
      <c r="CD60" s="25" t="str">
        <f>+IF(CE60=0," ",INDEX($B$3:BW$31,MATCH(CE60,BW$3:BW$31,0),1))</f>
        <v>Ballerup</v>
      </c>
      <c r="CE60" s="28">
        <f>SMALL(BW$3:BW$31,25)</f>
        <v>3.2521995138817568</v>
      </c>
      <c r="CG60" s="24">
        <v>25</v>
      </c>
      <c r="CH60" s="25" t="str">
        <f>+IF(CI60=0," ",INDEX($B$3:CA$31,MATCH(CI60,CA$3:CA$31,0),1))</f>
        <v>Frederikssund</v>
      </c>
      <c r="CI60" s="28">
        <f>SMALL(CA$3:CA$31,25)</f>
        <v>1.4615946767183354</v>
      </c>
      <c r="CK60" s="24">
        <v>25</v>
      </c>
      <c r="CL60" s="25" t="str">
        <f>+IF(CM60=0," ",INDEX($B$3:CE$31,MATCH(CM60,CE$3:CE$31,0),1))</f>
        <v>Ballerup</v>
      </c>
      <c r="CM60" s="28">
        <f>SMALL(CE$3:CE$31,25)</f>
        <v>1.6774502755811167</v>
      </c>
      <c r="CO60" s="24">
        <v>25</v>
      </c>
      <c r="CP60" s="25" t="str">
        <f>+IF(CQ60=0," ",INDEX($B$3:CI$31,MATCH(CQ60,CI$3:CI$31,0),1))</f>
        <v>Ishøj</v>
      </c>
      <c r="CQ60" s="28">
        <f>SMALL(CI$3:CI$31,25)</f>
        <v>5.016837330767645</v>
      </c>
      <c r="CS60" s="24">
        <v>25</v>
      </c>
      <c r="CT60" s="25" t="str">
        <f t="shared" si="17"/>
        <v>Brøndby</v>
      </c>
      <c r="CU60" s="28">
        <f>SMALL(CM$3:CM$31,25)</f>
        <v>458130.74014046468</v>
      </c>
    </row>
    <row r="61" spans="3:99" x14ac:dyDescent="0.25">
      <c r="C61" s="24">
        <v>26</v>
      </c>
      <c r="D61" s="25" t="str">
        <f t="shared" si="18"/>
        <v>Rudersdal</v>
      </c>
      <c r="E61" s="28">
        <f>SMALL(C$3:C$31,26)</f>
        <v>340827.33812949638</v>
      </c>
      <c r="G61" s="24">
        <v>26</v>
      </c>
      <c r="H61" s="25" t="e">
        <f t="shared" si="0"/>
        <v>#NUM!</v>
      </c>
      <c r="I61" s="28" t="e">
        <f>SMALL(F$3:F$31,26)</f>
        <v>#NUM!</v>
      </c>
      <c r="K61" s="24">
        <v>26</v>
      </c>
      <c r="L61" s="25" t="str">
        <f t="shared" si="1"/>
        <v>Herlev</v>
      </c>
      <c r="M61" s="28">
        <f>SMALL(J$3:J$31,26)</f>
        <v>2035714.2857142859</v>
      </c>
      <c r="O61" s="24">
        <v>26</v>
      </c>
      <c r="P61" s="25" t="str">
        <f t="shared" si="2"/>
        <v>Lyngby-Taarbæk</v>
      </c>
      <c r="Q61" s="28">
        <f>SMALL(N$3:N$31,26)</f>
        <v>915169.66067864269</v>
      </c>
      <c r="S61" s="24">
        <v>26</v>
      </c>
      <c r="T61" s="25" t="str">
        <f t="shared" si="3"/>
        <v>Allerød</v>
      </c>
      <c r="U61" s="28">
        <f>SMALL(R$3:R$31,26)</f>
        <v>151111.11111111112</v>
      </c>
      <c r="W61" s="24">
        <v>26</v>
      </c>
      <c r="X61" s="25" t="str">
        <f t="shared" si="4"/>
        <v>Bornholm</v>
      </c>
      <c r="Y61" s="28">
        <f>SMALL(V$3:V$31,26)</f>
        <v>1533333.3333333333</v>
      </c>
      <c r="AA61" s="24">
        <v>26</v>
      </c>
      <c r="AB61" s="25" t="str">
        <f t="shared" si="5"/>
        <v>Tårnby</v>
      </c>
      <c r="AC61" s="28">
        <f>SMALL(Z$3:Z$31,26)</f>
        <v>902083.33333333337</v>
      </c>
      <c r="AE61" s="24">
        <v>26</v>
      </c>
      <c r="AF61" s="25" t="str">
        <f t="shared" si="6"/>
        <v>Ballerup</v>
      </c>
      <c r="AG61" s="28">
        <f>SMALL(AD$3:AD$31,26)</f>
        <v>32693.877551020407</v>
      </c>
      <c r="AI61" s="24">
        <v>26</v>
      </c>
      <c r="AJ61" s="25" t="str">
        <f t="shared" si="7"/>
        <v>Rudersdal</v>
      </c>
      <c r="AK61" s="28">
        <f>SMALL(AH$3:AH$31,26)</f>
        <v>183235.86744639376</v>
      </c>
      <c r="AM61" s="24">
        <v>26</v>
      </c>
      <c r="AN61" s="25" t="str">
        <f t="shared" si="8"/>
        <v>Frederiksberg</v>
      </c>
      <c r="AO61" s="28">
        <f>SMALL(AL$3:AL$31,26)</f>
        <v>295657.34681737062</v>
      </c>
      <c r="AQ61" s="24">
        <v>26</v>
      </c>
      <c r="AR61" s="25" t="e">
        <f t="shared" si="9"/>
        <v>#NUM!</v>
      </c>
      <c r="AS61" s="28" t="e">
        <f>SMALL(AP$3:AP$31,26)</f>
        <v>#NUM!</v>
      </c>
      <c r="AU61" s="24">
        <v>26</v>
      </c>
      <c r="AV61" s="25" t="e">
        <f t="shared" si="10"/>
        <v>#NUM!</v>
      </c>
      <c r="AW61" s="28" t="e">
        <f>SMALL(AS$3:AS$31,26)</f>
        <v>#NUM!</v>
      </c>
      <c r="AY61" s="24">
        <v>26</v>
      </c>
      <c r="AZ61" s="25" t="str">
        <f t="shared" si="11"/>
        <v>Rudersdal</v>
      </c>
      <c r="BA61" s="25"/>
      <c r="BB61" s="28">
        <f>SMALL(AV$3:AV$31,26)</f>
        <v>696078.43137254904</v>
      </c>
      <c r="BD61" s="24">
        <v>26</v>
      </c>
      <c r="BE61" s="24"/>
      <c r="BF61" s="25" t="e">
        <f t="shared" si="12"/>
        <v>#NUM!</v>
      </c>
      <c r="BG61" s="28" t="e">
        <f>SMALL(AZ$3:AZ$31,26)</f>
        <v>#NUM!</v>
      </c>
      <c r="BI61" s="24">
        <v>26</v>
      </c>
      <c r="BJ61" s="25" t="str">
        <f t="shared" si="13"/>
        <v>Fredensborg</v>
      </c>
      <c r="BK61" s="28">
        <f>SMALL(BD$3:BD$31,26)</f>
        <v>485018.37695035693</v>
      </c>
      <c r="BM61" s="24">
        <v>26</v>
      </c>
      <c r="BN61" s="25" t="e">
        <f t="shared" si="14"/>
        <v>#NUM!</v>
      </c>
      <c r="BO61" s="28" t="e">
        <f>SMALL(BH$3:BH$31,26)</f>
        <v>#NUM!</v>
      </c>
      <c r="BQ61" s="24">
        <v>26</v>
      </c>
      <c r="BR61" s="25" t="str">
        <f t="shared" si="15"/>
        <v>Fredensborg</v>
      </c>
      <c r="BS61" s="28">
        <f>SMALL(BK$3:BK$31,26)</f>
        <v>770381.02603000763</v>
      </c>
      <c r="BU61" s="24">
        <v>26</v>
      </c>
      <c r="BV61" s="25" t="e">
        <f t="shared" si="16"/>
        <v>#NUM!</v>
      </c>
      <c r="BW61" s="28" t="e">
        <f>SMALL(BO$3:BO$31,26)</f>
        <v>#NUM!</v>
      </c>
      <c r="BY61" s="24">
        <v>26</v>
      </c>
      <c r="BZ61" s="25" t="e">
        <f>+IF(CA61=0," ",INDEX($B$3:BS$31,MATCH(CA61,BS$3:BS$31,0),1))</f>
        <v>#NUM!</v>
      </c>
      <c r="CA61" s="28" t="e">
        <f>SMALL(BS$3:BS$31,26)</f>
        <v>#NUM!</v>
      </c>
      <c r="CC61" s="24">
        <v>26</v>
      </c>
      <c r="CD61" s="25" t="e">
        <f>+IF(CE61=0," ",INDEX($B$3:BW$31,MATCH(CE61,BW$3:BW$31,0),1))</f>
        <v>#NUM!</v>
      </c>
      <c r="CE61" s="28" t="e">
        <f>SMALL(BW$3:BW$31,26)</f>
        <v>#NUM!</v>
      </c>
      <c r="CG61" s="24">
        <v>26</v>
      </c>
      <c r="CH61" s="25" t="str">
        <f>+IF(CI61=0," ",INDEX($B$3:CA$31,MATCH(CI61,CA$3:CA$31,0),1))</f>
        <v>Herlev</v>
      </c>
      <c r="CI61" s="28">
        <f>SMALL(CA$3:CA$31,26)</f>
        <v>1.6214945029102239</v>
      </c>
      <c r="CK61" s="24">
        <v>26</v>
      </c>
      <c r="CL61" s="25" t="str">
        <f>+IF(CM61=0," ",INDEX($B$3:CE$31,MATCH(CM61,CE$3:CE$31,0),1))</f>
        <v>Brøndby</v>
      </c>
      <c r="CM61" s="28">
        <f>SMALL(CE$3:CE$31,26)</f>
        <v>1.7631103074141048</v>
      </c>
      <c r="CO61" s="24">
        <v>26</v>
      </c>
      <c r="CP61" s="25" t="str">
        <f>+IF(CQ61=0," ",INDEX($B$3:CI$31,MATCH(CQ61,CI$3:CI$31,0),1))</f>
        <v>Halsnæs</v>
      </c>
      <c r="CQ61" s="28">
        <f>SMALL(CI$3:CI$31,26)</f>
        <v>5.1196502531063048</v>
      </c>
      <c r="CS61" s="24">
        <v>26</v>
      </c>
      <c r="CT61" s="25" t="str">
        <f t="shared" si="17"/>
        <v>Fredensborg</v>
      </c>
      <c r="CU61" s="28">
        <f>SMALL(CM$3:CM$31,26)</f>
        <v>502704.75034185266</v>
      </c>
    </row>
    <row r="62" spans="3:99" x14ac:dyDescent="0.25">
      <c r="C62" s="24">
        <v>27</v>
      </c>
      <c r="D62" s="25" t="str">
        <f t="shared" si="18"/>
        <v>Dragør</v>
      </c>
      <c r="E62" s="28">
        <f>SMALL(C$3:C$31,27)</f>
        <v>341743.73737373739</v>
      </c>
      <c r="G62" s="24">
        <v>27</v>
      </c>
      <c r="H62" s="25" t="e">
        <f t="shared" si="0"/>
        <v>#NUM!</v>
      </c>
      <c r="I62" s="28" t="e">
        <f>SMALL(F$3:F$31,27)</f>
        <v>#NUM!</v>
      </c>
      <c r="K62" s="24">
        <v>27</v>
      </c>
      <c r="L62" s="25" t="str">
        <f t="shared" si="1"/>
        <v>Vallensbæk</v>
      </c>
      <c r="M62" s="28">
        <f>SMALL(J$3:J$31,27)</f>
        <v>2117000</v>
      </c>
      <c r="O62" s="24">
        <v>27</v>
      </c>
      <c r="P62" s="25" t="str">
        <f t="shared" si="2"/>
        <v>Hørsholm</v>
      </c>
      <c r="Q62" s="28">
        <f>SMALL(N$3:N$31,27)</f>
        <v>952365.92592592584</v>
      </c>
      <c r="S62" s="24">
        <v>27</v>
      </c>
      <c r="T62" s="25" t="str">
        <f t="shared" si="3"/>
        <v>Fredensborg</v>
      </c>
      <c r="U62" s="28">
        <f>SMALL(R$3:R$31,27)</f>
        <v>162539.52676111768</v>
      </c>
      <c r="W62" s="24">
        <v>27</v>
      </c>
      <c r="X62" s="25" t="str">
        <f t="shared" si="4"/>
        <v>Gribskov</v>
      </c>
      <c r="Y62" s="28">
        <f>SMALL(V$3:V$31,27)</f>
        <v>1584629.1866028709</v>
      </c>
      <c r="AA62" s="24">
        <v>27</v>
      </c>
      <c r="AB62" s="25" t="str">
        <f t="shared" si="5"/>
        <v>Vallensbæk</v>
      </c>
      <c r="AC62" s="28">
        <f>SMALL(Z$3:Z$31,27)</f>
        <v>921642.85714285716</v>
      </c>
      <c r="AE62" s="24">
        <v>27</v>
      </c>
      <c r="AF62" s="25" t="str">
        <f t="shared" si="6"/>
        <v>København</v>
      </c>
      <c r="AG62" s="28">
        <f>SMALL(AD$3:AD$31,27)</f>
        <v>35894.559730790803</v>
      </c>
      <c r="AI62" s="24">
        <v>27</v>
      </c>
      <c r="AJ62" s="25" t="str">
        <f t="shared" si="7"/>
        <v>Tårnby</v>
      </c>
      <c r="AK62" s="28">
        <f>SMALL(AH$3:AH$31,27)</f>
        <v>205882.35294117648</v>
      </c>
      <c r="AM62" s="24">
        <v>27</v>
      </c>
      <c r="AN62" s="25" t="str">
        <f t="shared" si="8"/>
        <v>Ishøj</v>
      </c>
      <c r="AO62" s="28">
        <f>SMALL(AL$3:AL$31,27)</f>
        <v>311203.31950207468</v>
      </c>
      <c r="AQ62" s="24">
        <v>27</v>
      </c>
      <c r="AR62" s="25" t="e">
        <f t="shared" si="9"/>
        <v>#NUM!</v>
      </c>
      <c r="AS62" s="28" t="e">
        <f>SMALL(AP$3:AP$31,27)</f>
        <v>#NUM!</v>
      </c>
      <c r="AU62" s="24">
        <v>27</v>
      </c>
      <c r="AV62" s="25" t="e">
        <f t="shared" si="10"/>
        <v>#NUM!</v>
      </c>
      <c r="AW62" s="28" t="e">
        <f>SMALL(AS$3:AS$31,27)</f>
        <v>#NUM!</v>
      </c>
      <c r="AY62" s="24">
        <v>27</v>
      </c>
      <c r="AZ62" s="25" t="str">
        <f t="shared" si="11"/>
        <v>Brøndby</v>
      </c>
      <c r="BA62" s="25"/>
      <c r="BB62" s="28">
        <f>SMALL(AV$3:AV$31,27)</f>
        <v>713333.33333333337</v>
      </c>
      <c r="BD62" s="24">
        <v>27</v>
      </c>
      <c r="BE62" s="24"/>
      <c r="BF62" s="25" t="e">
        <f t="shared" si="12"/>
        <v>#NUM!</v>
      </c>
      <c r="BG62" s="28" t="e">
        <f>SMALL(AZ$3:AZ$31,27)</f>
        <v>#NUM!</v>
      </c>
      <c r="BI62" s="24">
        <v>27</v>
      </c>
      <c r="BJ62" s="25" t="str">
        <f t="shared" si="13"/>
        <v>Egedal</v>
      </c>
      <c r="BK62" s="28">
        <f>SMALL(BD$3:BD$31,27)</f>
        <v>537093.33333333326</v>
      </c>
      <c r="BM62" s="24">
        <v>27</v>
      </c>
      <c r="BN62" s="25" t="e">
        <f t="shared" si="14"/>
        <v>#NUM!</v>
      </c>
      <c r="BO62" s="28" t="e">
        <f>SMALL(BH$3:BH$31,27)</f>
        <v>#NUM!</v>
      </c>
      <c r="BQ62" s="24">
        <v>27</v>
      </c>
      <c r="BR62" s="25" t="str">
        <f t="shared" si="15"/>
        <v>Allerød</v>
      </c>
      <c r="BS62" s="28">
        <f>SMALL(BK$3:BK$31,27)</f>
        <v>814529.9145299145</v>
      </c>
      <c r="BU62" s="24">
        <v>27</v>
      </c>
      <c r="BV62" s="25" t="e">
        <f t="shared" si="16"/>
        <v>#NUM!</v>
      </c>
      <c r="BW62" s="28" t="e">
        <f>SMALL(BO$3:BO$31,27)</f>
        <v>#NUM!</v>
      </c>
      <c r="BY62" s="24">
        <v>27</v>
      </c>
      <c r="BZ62" s="25" t="e">
        <f>+IF(CA62=0," ",INDEX($B$3:BS$31,MATCH(CA62,BS$3:BS$31,0),1))</f>
        <v>#NUM!</v>
      </c>
      <c r="CA62" s="28" t="e">
        <f>SMALL(BS$3:BS$31,27)</f>
        <v>#NUM!</v>
      </c>
      <c r="CC62" s="24">
        <v>27</v>
      </c>
      <c r="CD62" s="25" t="e">
        <f>+IF(CE62=0," ",INDEX($B$3:BW$31,MATCH(CE62,BW$3:BW$31,0),1))</f>
        <v>#NUM!</v>
      </c>
      <c r="CE62" s="28" t="e">
        <f>SMALL(BW$3:BW$31,27)</f>
        <v>#NUM!</v>
      </c>
      <c r="CG62" s="24">
        <v>27</v>
      </c>
      <c r="CH62" s="25" t="str">
        <f>+IF(CI62=0," ",INDEX($B$3:CA$31,MATCH(CI62,CA$3:CA$31,0),1))</f>
        <v>Ballerup</v>
      </c>
      <c r="CI62" s="28">
        <f>SMALL(CA$3:CA$31,27)</f>
        <v>1.711683954674609</v>
      </c>
      <c r="CK62" s="24">
        <v>27</v>
      </c>
      <c r="CL62" s="25" t="str">
        <f>+IF(CM62=0," ",INDEX($B$3:CE$31,MATCH(CM62,CE$3:CE$31,0),1))</f>
        <v>Ishøj</v>
      </c>
      <c r="CM62" s="28">
        <f>SMALL(CE$3:CE$31,27)</f>
        <v>1.924266373445124</v>
      </c>
      <c r="CO62" s="24">
        <v>27</v>
      </c>
      <c r="CP62" s="25" t="str">
        <f>+IF(CQ62=0," ",INDEX($B$3:CI$31,MATCH(CQ62,CI$3:CI$31,0),1))</f>
        <v>Ballerup</v>
      </c>
      <c r="CQ62" s="28">
        <f>SMALL(CI$3:CI$31,27)</f>
        <v>6.9836705350724042</v>
      </c>
      <c r="CS62" s="24">
        <v>27</v>
      </c>
      <c r="CT62" s="25" t="str">
        <f t="shared" si="17"/>
        <v>Egedal</v>
      </c>
      <c r="CU62" s="28">
        <f>SMALL(CM$3:CM$31,27)</f>
        <v>562299.52563812956</v>
      </c>
    </row>
    <row r="63" spans="3:99" x14ac:dyDescent="0.25">
      <c r="C63" s="24">
        <v>28</v>
      </c>
      <c r="D63" s="25" t="str">
        <f>+IF(E63=0," ",INDEX(B$3:C$31,MATCH(E63,C$3:C$31,0),1))</f>
        <v>Glostrup</v>
      </c>
      <c r="E63" s="28">
        <f>SMALL(C$3:C$31,28)</f>
        <v>342965.04237288132</v>
      </c>
      <c r="G63" s="24">
        <v>28</v>
      </c>
      <c r="H63" s="25" t="e">
        <f t="shared" si="0"/>
        <v>#NUM!</v>
      </c>
      <c r="I63" s="28" t="e">
        <f>SMALL(F$3:F$31,28)</f>
        <v>#NUM!</v>
      </c>
      <c r="K63" s="24">
        <v>28</v>
      </c>
      <c r="L63" s="25" t="str">
        <f t="shared" si="1"/>
        <v>Allerød</v>
      </c>
      <c r="M63" s="28">
        <f>SMALL(J$3:J$31,28)</f>
        <v>2533333.3333333335</v>
      </c>
      <c r="O63" s="24">
        <v>28</v>
      </c>
      <c r="P63" s="25" t="str">
        <f t="shared" si="2"/>
        <v>Egedal</v>
      </c>
      <c r="Q63" s="28">
        <f>SMALL(N$3:N$31,28)</f>
        <v>1035109.3210586881</v>
      </c>
      <c r="S63" s="24">
        <v>28</v>
      </c>
      <c r="T63" s="25" t="str">
        <f t="shared" si="3"/>
        <v>Egedal</v>
      </c>
      <c r="U63" s="28">
        <f>SMALL(R$3:R$31,28)</f>
        <v>324542.85714285716</v>
      </c>
      <c r="W63" s="24">
        <v>28</v>
      </c>
      <c r="X63" s="25" t="str">
        <f t="shared" si="4"/>
        <v>Lyngby-Taarbæk</v>
      </c>
      <c r="Y63" s="28">
        <f>SMALL(V$3:V$31,28)</f>
        <v>1612068.9655172415</v>
      </c>
      <c r="AA63" s="24">
        <v>28</v>
      </c>
      <c r="AB63" s="25" t="str">
        <f t="shared" si="5"/>
        <v>Bornholm</v>
      </c>
      <c r="AC63" s="28">
        <f>SMALL(Z$3:Z$31,28)</f>
        <v>1029673.590504451</v>
      </c>
      <c r="AE63" s="24">
        <v>28</v>
      </c>
      <c r="AF63" s="25" t="str">
        <f t="shared" si="6"/>
        <v>Egedal</v>
      </c>
      <c r="AG63" s="28">
        <f>SMALL(AD$3:AD$31,28)</f>
        <v>38966.13190730838</v>
      </c>
      <c r="AI63" s="24">
        <v>28</v>
      </c>
      <c r="AJ63" s="25" t="str">
        <f t="shared" si="7"/>
        <v>Frederiksberg</v>
      </c>
      <c r="AK63" s="28">
        <f>SMALL(AH$3:AH$31,28)</f>
        <v>212574.85029940121</v>
      </c>
      <c r="AM63" s="24">
        <v>28</v>
      </c>
      <c r="AN63" s="25" t="str">
        <f t="shared" si="8"/>
        <v>Dragør</v>
      </c>
      <c r="AO63" s="28">
        <f>SMALL(AL$3:AL$31,28)</f>
        <v>315320.26315789472</v>
      </c>
      <c r="AQ63" s="24">
        <v>28</v>
      </c>
      <c r="AR63" s="25" t="e">
        <f t="shared" si="9"/>
        <v>#NUM!</v>
      </c>
      <c r="AS63" s="28" t="e">
        <f>SMALL(AP$3:AP$31,28)</f>
        <v>#NUM!</v>
      </c>
      <c r="AU63" s="24">
        <v>28</v>
      </c>
      <c r="AV63" s="25" t="e">
        <f t="shared" si="10"/>
        <v>#NUM!</v>
      </c>
      <c r="AW63" s="28" t="e">
        <f>SMALL(AS$3:AS$31,28)</f>
        <v>#NUM!</v>
      </c>
      <c r="AY63" s="24">
        <v>28</v>
      </c>
      <c r="AZ63" s="25" t="str">
        <f t="shared" si="11"/>
        <v>Egedal</v>
      </c>
      <c r="BA63" s="25"/>
      <c r="BB63" s="28">
        <f>SMALL(AV$3:AV$31,28)</f>
        <v>929294.1176470588</v>
      </c>
      <c r="BD63" s="24">
        <v>28</v>
      </c>
      <c r="BE63" s="24"/>
      <c r="BF63" s="25" t="e">
        <f t="shared" si="12"/>
        <v>#NUM!</v>
      </c>
      <c r="BG63" s="28" t="e">
        <f>SMALL(AZ$3:AZ$31,28)</f>
        <v>#NUM!</v>
      </c>
      <c r="BI63" s="24">
        <v>28</v>
      </c>
      <c r="BJ63" s="25" t="str">
        <f t="shared" si="13"/>
        <v>Allerød</v>
      </c>
      <c r="BK63" s="28">
        <f>SMALL(BD$3:BD$31,28)</f>
        <v>566694.63087248325</v>
      </c>
      <c r="BM63" s="24">
        <v>28</v>
      </c>
      <c r="BN63" s="25" t="e">
        <f t="shared" si="14"/>
        <v>#NUM!</v>
      </c>
      <c r="BO63" s="28" t="e">
        <f>SMALL(BH$3:BH$31,28)</f>
        <v>#NUM!</v>
      </c>
      <c r="BQ63" s="24">
        <v>28</v>
      </c>
      <c r="BR63" s="25" t="str">
        <f t="shared" si="15"/>
        <v>Egedal</v>
      </c>
      <c r="BS63" s="28">
        <f>SMALL(BK$3:BK$31,28)</f>
        <v>902661.72839506168</v>
      </c>
      <c r="BU63" s="24">
        <v>28</v>
      </c>
      <c r="BV63" s="25" t="e">
        <f t="shared" si="16"/>
        <v>#NUM!</v>
      </c>
      <c r="BW63" s="28" t="e">
        <f>SMALL(BO$3:BO$31,28)</f>
        <v>#NUM!</v>
      </c>
      <c r="BY63" s="24">
        <v>28</v>
      </c>
      <c r="BZ63" s="25" t="e">
        <f>+IF(CA63=0," ",INDEX($B$3:BS$31,MATCH(CA63,BS$3:BS$31,0),1))</f>
        <v>#NUM!</v>
      </c>
      <c r="CA63" s="28" t="e">
        <f>SMALL(BS$3:BS$31,28)</f>
        <v>#NUM!</v>
      </c>
      <c r="CC63" s="24">
        <v>28</v>
      </c>
      <c r="CD63" s="25" t="e">
        <f>+IF(CE63=0," ",INDEX($B$3:BW$31,MATCH(CE63,BW$3:BW$31,0),1))</f>
        <v>#NUM!</v>
      </c>
      <c r="CE63" s="28" t="e">
        <f>SMALL(BW$3:BW$31,28)</f>
        <v>#NUM!</v>
      </c>
      <c r="CG63" s="24">
        <v>28</v>
      </c>
      <c r="CH63" s="25" t="e">
        <f>+IF(CI63=0," ",INDEX($B$3:CA$31,MATCH(CI63,CA$3:CA$31,0),1))</f>
        <v>#NUM!</v>
      </c>
      <c r="CI63" s="28" t="e">
        <f>SMALL(CA$3:CA$31,28)</f>
        <v>#NUM!</v>
      </c>
      <c r="CK63" s="24">
        <v>28</v>
      </c>
      <c r="CL63" s="25" t="e">
        <f>+IF(CM63=0," ",INDEX($B$3:CE$31,MATCH(CM63,CE$3:CE$31,0),1))</f>
        <v>#NUM!</v>
      </c>
      <c r="CM63" s="28" t="e">
        <f>SMALL(CE$3:CE$31,28)</f>
        <v>#NUM!</v>
      </c>
      <c r="CO63" s="24">
        <v>28</v>
      </c>
      <c r="CP63" s="25" t="e">
        <f>+IF(CQ63=0," ",INDEX($B$3:CI$31,MATCH(CQ63,CI$3:CI$31,0),1))</f>
        <v>#NUM!</v>
      </c>
      <c r="CQ63" s="28" t="e">
        <f>SMALL(CI$3:CI$31,28)</f>
        <v>#NUM!</v>
      </c>
      <c r="CS63" s="24">
        <v>28</v>
      </c>
      <c r="CT63" s="25" t="str">
        <f t="shared" si="17"/>
        <v>Allerød</v>
      </c>
      <c r="CU63" s="28">
        <f>SMALL(CM$3:CM$31,28)</f>
        <v>590134.52914798202</v>
      </c>
    </row>
    <row r="64" spans="3:99" x14ac:dyDescent="0.25">
      <c r="C64" s="24">
        <v>29</v>
      </c>
      <c r="D64" s="25" t="str">
        <f>+IF(E64=0," ",INDEX(B$3:C$31,MATCH(E64,C$3:C$31,0),1))</f>
        <v>Frederikssund</v>
      </c>
      <c r="E64" s="28">
        <f>SMALL(C$3:C$31,29)</f>
        <v>357664.23357664235</v>
      </c>
      <c r="G64" s="24">
        <v>29</v>
      </c>
      <c r="H64" s="25" t="e">
        <f t="shared" si="0"/>
        <v>#NUM!</v>
      </c>
      <c r="I64" s="28" t="e">
        <f>SMALL(F$3:F$31,29)</f>
        <v>#NUM!</v>
      </c>
      <c r="K64" s="24">
        <v>29</v>
      </c>
      <c r="L64" s="25" t="e">
        <f t="shared" si="1"/>
        <v>#NUM!</v>
      </c>
      <c r="M64" s="28" t="e">
        <f>SMALL(J$3:J$31,29)</f>
        <v>#NUM!</v>
      </c>
      <c r="O64" s="24">
        <v>29</v>
      </c>
      <c r="P64" s="25" t="e">
        <f>+IF(Q64=0," ",INDEX(B$3:N$31,MATCH(Q64,N$3:N$31,0),1))</f>
        <v>#NUM!</v>
      </c>
      <c r="Q64" s="28" t="e">
        <f>SMALL(N$3:N$31,29)</f>
        <v>#NUM!</v>
      </c>
      <c r="S64" s="24">
        <v>29</v>
      </c>
      <c r="T64" s="25" t="e">
        <f t="shared" si="3"/>
        <v>#NUM!</v>
      </c>
      <c r="U64" s="28" t="e">
        <f>SMALL(R$3:R$31,29)</f>
        <v>#NUM!</v>
      </c>
      <c r="W64" s="24">
        <v>29</v>
      </c>
      <c r="X64" s="25" t="str">
        <f t="shared" si="4"/>
        <v>Allerød</v>
      </c>
      <c r="Y64" s="28">
        <f>SMALL(V$3:V$31,29)</f>
        <v>2241666.6666666665</v>
      </c>
      <c r="AA64" s="24">
        <v>29</v>
      </c>
      <c r="AB64" s="25" t="str">
        <f t="shared" si="5"/>
        <v>Allerød</v>
      </c>
      <c r="AC64" s="28">
        <f>SMALL(Z$3:Z$31,29)</f>
        <v>2250000</v>
      </c>
      <c r="AE64" s="24">
        <v>29</v>
      </c>
      <c r="AF64" s="25" t="str">
        <f t="shared" si="6"/>
        <v>Allerød</v>
      </c>
      <c r="AG64" s="28">
        <f>SMALL(AD$3:AD$31,29)</f>
        <v>140000</v>
      </c>
      <c r="AI64" s="24">
        <v>29</v>
      </c>
      <c r="AJ64" s="25" t="str">
        <f t="shared" ref="AJ64" si="19">+IF(AK64=0," ",INDEX(B$3:AH$31,MATCH(AK64,AH$3:AH$31,0),1))</f>
        <v>Allerød</v>
      </c>
      <c r="AK64" s="28">
        <f>SMALL(AH$3:AH$31,29)</f>
        <v>510000</v>
      </c>
      <c r="AM64" s="24">
        <v>29</v>
      </c>
      <c r="AN64" s="25" t="str">
        <f t="shared" ref="AN64" si="20">+IF(AO64=0," ",INDEX(B$3:AL$31,MATCH(AO64,AL$3:AL$31,0),1))</f>
        <v>Allerød</v>
      </c>
      <c r="AO64" s="28">
        <f>SMALL(AL$3:AL$31,29)</f>
        <v>1240000</v>
      </c>
      <c r="AQ64" s="24">
        <v>29</v>
      </c>
      <c r="AR64" s="25" t="e">
        <f t="shared" ref="AR64" si="21">+IF(AS64=0," ",INDEX(B$3:AP$31,MATCH(AS64,AP$3:AP$31,0),1))</f>
        <v>#NUM!</v>
      </c>
      <c r="AS64" s="28" t="e">
        <f>SMALL(AP$3:AP$31,29)</f>
        <v>#NUM!</v>
      </c>
      <c r="AU64" s="24">
        <v>29</v>
      </c>
      <c r="AV64" s="25" t="e">
        <f t="shared" ref="AV64" si="22">+IF(AW64=0," ",INDEX(B$3:AS$31,MATCH(AW64,AS$3:AS$31,0),1))</f>
        <v>#NUM!</v>
      </c>
      <c r="AW64" s="28" t="e">
        <f>SMALL(AS$3:AS$31,29)</f>
        <v>#NUM!</v>
      </c>
      <c r="AY64" s="24">
        <v>29</v>
      </c>
      <c r="AZ64" s="25" t="str">
        <f t="shared" ref="AZ64" si="23">+IF(BB64=0," ",INDEX(B$3:AV$31,MATCH(BB64,AV$3:AV$31,0),1))</f>
        <v>Tårnby</v>
      </c>
      <c r="BA64" s="25"/>
      <c r="BB64" s="28">
        <f>SMALL(AV$3:AV$31,29)</f>
        <v>1000000</v>
      </c>
      <c r="BD64" s="24">
        <v>29</v>
      </c>
      <c r="BE64" s="24"/>
      <c r="BF64" s="25" t="e">
        <f t="shared" ref="BF64" si="24">+IF(BG64=0," ",INDEX(B$3:AZ$31,MATCH(BG64,AZ$3:AZ$31,0),1))</f>
        <v>#NUM!</v>
      </c>
      <c r="BG64" s="28" t="e">
        <f>SMALL(AZ$3:AZ$31,29)</f>
        <v>#NUM!</v>
      </c>
      <c r="BI64" s="24">
        <v>29</v>
      </c>
      <c r="BJ64" s="25" t="e">
        <f t="shared" ref="BJ64" si="25">+IF(BK64=0," ",INDEX(B$3:BD$31,MATCH(BK64,BD$3:BD$31,0),1))</f>
        <v>#NUM!</v>
      </c>
      <c r="BK64" s="28" t="e">
        <f>SMALL(BD$3:BD$31,29)</f>
        <v>#NUM!</v>
      </c>
      <c r="BM64" s="24">
        <v>29</v>
      </c>
      <c r="BN64" s="25" t="e">
        <f t="shared" ref="BN64" si="26">+IF(BO64=0," ",INDEX(B$3:BH$31,MATCH(BO64,BH$3:BH$31,0),1))</f>
        <v>#NUM!</v>
      </c>
      <c r="BO64" s="28" t="e">
        <f>SMALL(BH$3:BH$31,29)</f>
        <v>#NUM!</v>
      </c>
      <c r="BQ64" s="24">
        <v>29</v>
      </c>
      <c r="BR64" s="25" t="str">
        <f t="shared" ref="BR64" si="27">+IF(BS64=0," ",INDEX(B$3:BK$31,MATCH(BS64,BK$3:BK$31,0),1))</f>
        <v>Herlev</v>
      </c>
      <c r="BS64" s="28">
        <f>SMALL(BK$3:BK$31,29)</f>
        <v>949443.88270980783</v>
      </c>
      <c r="BU64" s="24">
        <v>29</v>
      </c>
      <c r="BV64" s="25" t="e">
        <f t="shared" ref="BV64" si="28">+IF(BW64=0," ",INDEX(B$3:BO$31,MATCH(BW64,BO$3:BO$31,0),1))</f>
        <v>#NUM!</v>
      </c>
      <c r="BW64" s="28" t="e">
        <f>SMALL(BO$3:BO$31,29)</f>
        <v>#NUM!</v>
      </c>
      <c r="BY64" s="24">
        <v>29</v>
      </c>
      <c r="BZ64" s="25" t="e">
        <f>+IF(CA64=0," ",INDEX($B$3:BS$31,MATCH(CA64,BS$3:BS$31,0),1))</f>
        <v>#NUM!</v>
      </c>
      <c r="CA64" s="28" t="e">
        <f>SMALL(BS$3:BS$31,29)</f>
        <v>#NUM!</v>
      </c>
      <c r="CC64" s="24">
        <v>29</v>
      </c>
      <c r="CD64" s="25" t="e">
        <f>+IF(CE64=0," ",INDEX($B$3:BW$31,MATCH(CE64,BW$3:BW$31,0),1))</f>
        <v>#NUM!</v>
      </c>
      <c r="CE64" s="28" t="e">
        <f>SMALL(BW$3:BW$31,29)</f>
        <v>#NUM!</v>
      </c>
      <c r="CG64" s="24">
        <v>29</v>
      </c>
      <c r="CH64" s="25" t="e">
        <f>+IF(CI64=0," ",INDEX($B$3:CA$31,MATCH(CI64,CA$3:CA$31,0),1))</f>
        <v>#NUM!</v>
      </c>
      <c r="CI64" s="28" t="e">
        <f>SMALL(CA$3:CA$31,29)</f>
        <v>#NUM!</v>
      </c>
      <c r="CK64" s="24">
        <v>29</v>
      </c>
      <c r="CL64" s="25" t="e">
        <f>+IF(CM64=0," ",INDEX($B$3:CE$31,MATCH(CM64,CE$3:CE$31,0),1))</f>
        <v>#NUM!</v>
      </c>
      <c r="CM64" s="28" t="e">
        <f>SMALL(CE$3:CE$31,29)</f>
        <v>#NUM!</v>
      </c>
      <c r="CO64" s="24">
        <v>29</v>
      </c>
      <c r="CP64" s="25" t="e">
        <f>+IF(CQ64=0," ",INDEX($B$3:CI$31,MATCH(CQ64,CI$3:CI$31,0),1))</f>
        <v>#NUM!</v>
      </c>
      <c r="CQ64" s="28" t="e">
        <f>SMALL(CI$3:CI$31,29)</f>
        <v>#NUM!</v>
      </c>
      <c r="CS64" s="24">
        <v>29</v>
      </c>
      <c r="CT64" s="25" t="e">
        <f t="shared" ref="CT64" si="29">+IF(CU64=0," ",INDEX(B$3:CM$31,MATCH(CU64,CM$3:CM$31,0),1))</f>
        <v>#NUM!</v>
      </c>
      <c r="CU64" s="28" t="e">
        <f>SMALL(CM$3:CM$31,29)</f>
        <v>#NUM!</v>
      </c>
    </row>
    <row r="65" spans="3:99" x14ac:dyDescent="0.25">
      <c r="C65" s="6"/>
      <c r="D65" t="s">
        <v>51</v>
      </c>
      <c r="E65" s="11">
        <f>+SUMIF(E36:E64,"&gt;0")/COUNTIF(E36:E64,"&gt;0")</f>
        <v>277279.91638152767</v>
      </c>
      <c r="G65" s="6"/>
      <c r="H65" t="s">
        <v>51</v>
      </c>
      <c r="I65" s="11">
        <f>+SUMIF(I36:I64,"&gt;0")/COUNTIF(I36:I64,"&gt;0")</f>
        <v>849610.73457495612</v>
      </c>
      <c r="K65" s="6"/>
      <c r="L65" t="s">
        <v>51</v>
      </c>
      <c r="M65" s="11">
        <f>+SUMIF(M36:M64,"&gt;0")/COUNTIF(M36:M64,"&gt;0")</f>
        <v>1561576.7211857433</v>
      </c>
      <c r="O65" s="6"/>
      <c r="P65" t="s">
        <v>51</v>
      </c>
      <c r="Q65" s="11">
        <f>+SUMIF(Q36:Q64,"&gt;0")/COUNTIF(Q36:Q64,"&gt;0")</f>
        <v>784145.55051275797</v>
      </c>
      <c r="S65" s="6"/>
      <c r="T65" t="s">
        <v>51</v>
      </c>
      <c r="U65" s="11">
        <f>+SUMIF(U36:U64,"&gt;0")/COUNTIF(U36:U64,"&gt;0")</f>
        <v>94915.098369860003</v>
      </c>
      <c r="W65" s="6"/>
      <c r="X65" t="s">
        <v>51</v>
      </c>
      <c r="Y65" s="11">
        <f>+SUMIF(Y36:Y64,"&gt;0")/COUNTIF(Y36:Y64,"&gt;0")</f>
        <v>1251169.9853780787</v>
      </c>
      <c r="AA65" s="6"/>
      <c r="AB65" t="s">
        <v>51</v>
      </c>
      <c r="AC65" s="11">
        <f>+SUMIF(AC36:AC64,"&gt;0")/COUNTIF(AC36:AC64,"&gt;0")</f>
        <v>855340.76151306904</v>
      </c>
      <c r="AE65" s="6"/>
      <c r="AF65" t="s">
        <v>51</v>
      </c>
      <c r="AG65" s="11">
        <f>+SUMIF(AG36:AG64,"&gt;0")/COUNTIF(AG36:AG64,"&gt;0")</f>
        <v>28365.870813660578</v>
      </c>
      <c r="AI65" s="6"/>
      <c r="AJ65" t="s">
        <v>51</v>
      </c>
      <c r="AK65" s="11">
        <f>+SUMIF(AK36:AK64,"&gt;0")/COUNTIF(AK36:AK64,"&gt;0")</f>
        <v>166121.72513469661</v>
      </c>
      <c r="AM65" s="6"/>
      <c r="AN65" t="s">
        <v>51</v>
      </c>
      <c r="AO65" s="11">
        <f>+SUMIF(AO36:AO64,"&gt;0")/COUNTIF(AO36:AO64,"&gt;0")</f>
        <v>261499.6226065346</v>
      </c>
      <c r="AQ65" s="6"/>
      <c r="AR65" t="s">
        <v>51</v>
      </c>
      <c r="AS65" s="11">
        <f>+SUMIF(AS36:AS64,"&gt;0")/COUNTIF(AS36:AS64,"&gt;0")</f>
        <v>68694.003834772215</v>
      </c>
      <c r="AU65" s="6"/>
      <c r="AV65" t="s">
        <v>51</v>
      </c>
      <c r="AW65" s="11">
        <f>+SUMIF(AW36:AW64,"&gt;0")/COUNTIF(AW36:AW64,"&gt;0")</f>
        <v>79665.195980723263</v>
      </c>
      <c r="AY65" s="6"/>
      <c r="AZ65" t="s">
        <v>51</v>
      </c>
      <c r="BB65" s="11">
        <f>+SUMIF(BB36:BB64,"&gt;0")/COUNTIF(BB36:BB64,"&gt;0")</f>
        <v>584472.07934801921</v>
      </c>
      <c r="BD65" s="6"/>
      <c r="BE65" s="6"/>
      <c r="BF65" t="s">
        <v>51</v>
      </c>
      <c r="BG65" s="11">
        <f>+SUMIF(BG36:BG64,"&gt;0")/COUNTIF(BG36:BG64,"&gt;0")</f>
        <v>348340.98560277576</v>
      </c>
      <c r="BI65" s="6"/>
      <c r="BJ65" t="s">
        <v>51</v>
      </c>
      <c r="BK65" s="11">
        <f>+SUMIF(BK36:BK64,"&gt;0")/COUNTIF(BK36:BK64,"&gt;0")</f>
        <v>373015.15990647546</v>
      </c>
      <c r="BM65" s="6"/>
      <c r="BN65" t="s">
        <v>51</v>
      </c>
      <c r="BO65" s="11">
        <f>+SUMIF(BO36:BO64,"&gt;0")/COUNTIF(BO36:BO64,"&gt;0")</f>
        <v>74517.56914359823</v>
      </c>
      <c r="BQ65" s="6"/>
      <c r="BR65" t="s">
        <v>51</v>
      </c>
      <c r="BS65" s="11">
        <f>+SUMIF(BS36:BS64,"&gt;0")/COUNTIF(BS36:BS64,"&gt;0")</f>
        <v>517003.90469525033</v>
      </c>
      <c r="BU65" s="6"/>
      <c r="BV65" t="s">
        <v>51</v>
      </c>
      <c r="BW65" s="14">
        <f>+SUMIF(BW36:BW64,"&gt;0")/COUNTIF(BW36:BW64,"&gt;0")</f>
        <v>1.1032038994081981</v>
      </c>
      <c r="BY65" s="6"/>
      <c r="BZ65" t="s">
        <v>51</v>
      </c>
      <c r="CA65" s="14">
        <f>+SUMIF(CA36:CA64,"&gt;0")/COUNTIF(CA36:CA64,"&gt;0")</f>
        <v>0.33016752018308698</v>
      </c>
      <c r="CC65" s="6"/>
      <c r="CD65" t="s">
        <v>51</v>
      </c>
      <c r="CE65" s="14">
        <f>+SUMIF(CE36:CE64,"&gt;0")/COUNTIF(CE36:CE64,"&gt;0")</f>
        <v>1.1656190117543064</v>
      </c>
      <c r="CG65" s="6"/>
      <c r="CH65" t="s">
        <v>51</v>
      </c>
      <c r="CI65" s="14">
        <f>+SUMIF(CI36:CI64,"&gt;0")/COUNTIF(CI36:CI64,"&gt;0")</f>
        <v>0.85797219129829927</v>
      </c>
      <c r="CK65" s="6"/>
      <c r="CL65" t="s">
        <v>51</v>
      </c>
      <c r="CM65" s="14">
        <f>+SUMIF(CM36:CM64,"&gt;0")/COUNTIF(CM36:CM64,"&gt;0")</f>
        <v>0.95950052790494456</v>
      </c>
      <c r="CO65" s="6"/>
      <c r="CP65" t="s">
        <v>51</v>
      </c>
      <c r="CQ65" s="14">
        <f>+SUMIF(CQ36:CQ64,"&gt;0")/COUNTIF(CQ36:CQ64,"&gt;0")</f>
        <v>3.2285633363285728</v>
      </c>
      <c r="CS65" s="6"/>
      <c r="CT65" t="s">
        <v>51</v>
      </c>
      <c r="CU65" s="11">
        <f>+SUMIF(CU36:CU64,"&gt;0")/COUNTIF(CU36:CU64,"&gt;0")</f>
        <v>380764.35500689113</v>
      </c>
    </row>
    <row r="67" spans="3:99" x14ac:dyDescent="0.25">
      <c r="C67" s="13" t="str">
        <f>+C34</f>
        <v>Ungdoms-uddannelse for unge med særlige behov (STU)</v>
      </c>
      <c r="G67" s="13" t="str">
        <f>+G34</f>
        <v>Selvansat hjælper (§ 95 SEL)</v>
      </c>
      <c r="K67" s="13" t="str">
        <f>+K34</f>
        <v xml:space="preserve">Tilskud til ansættelse af hjælpere til personer med nedsat funktionsevne BPA § 96 SEL </v>
      </c>
      <c r="O67" s="13" t="str">
        <f>+O34</f>
        <v>Supplerende støtte efter § 85 SEL til en borger, der bor i en almenbolig opført efter almenboligloven. (Socialpædagogisk støtte til borgere i botilbudslignende tilbud)</v>
      </c>
      <c r="S67" s="13" t="str">
        <f>+S34</f>
        <v xml:space="preserve">Socialpædagogisk bistand og behandling til personer med betydelig nedsat funktionsevne eller særlige sociale problemer. Socialpædagogisk støtte efter § 85 SEL til borgere i eget hjem </v>
      </c>
      <c r="W67" s="13" t="str">
        <f>+W34</f>
        <v>Længerevarende botilbud § 108 SEL inkl. supplerende støtte</v>
      </c>
      <c r="AA67" s="13" t="str">
        <f>+AA34</f>
        <v>Midlertidige botilbud § 107 SEL inkl. supplerende støtte</v>
      </c>
      <c r="AE67" s="13" t="str">
        <f>+AE34</f>
        <v>Ledsageordning § 97 SEL</v>
      </c>
      <c r="AI67" s="13" t="str">
        <f>+AI34</f>
        <v>Beskyttet beskæftigelse § 103 SEL</v>
      </c>
      <c r="AM67" s="13" t="str">
        <f>+AM34</f>
        <v>Aktivitets- og samværstilbud § 104 SEL</v>
      </c>
      <c r="AQ67" s="13" t="str">
        <f>+AQ34</f>
        <v>Arbejdsvederlag § 105 og befordringsudgifter § 105 stk. 2 til borgere i § 103-tilbud</v>
      </c>
      <c r="AU67" s="13" t="str">
        <f>+AU34</f>
        <v xml:space="preserve">Arbejdsvederlag § 105 og befordringsudgifter § 105 stk. 2 til borgere i § 104 </v>
      </c>
      <c r="AY67" s="13" t="str">
        <f>+AY34</f>
        <v>Botilbud personer med særlige sociale problemer §§ 109-110 SEL</v>
      </c>
      <c r="BD67" s="13" t="str">
        <f>+BD34</f>
        <v>I alt, inkl. kørsel</v>
      </c>
      <c r="BE67" s="13"/>
      <c r="BI67" s="13" t="str">
        <f>+BI34</f>
        <v>I alt, ekskl. kørsel</v>
      </c>
      <c r="BM67" s="13" t="str">
        <f>+BM34</f>
        <v>Heraf kørsel, § 105 til borgere i §§ 103, 104-tilbud</v>
      </c>
      <c r="BQ67" s="13" t="str">
        <f>+BQ34</f>
        <v>§85,§107 og §108 sammentalt</v>
      </c>
      <c r="BU67" s="13" t="str">
        <f>+BU34</f>
        <v>Antal personer på (§ 95 SEL) funktion 05.38.39.001</v>
      </c>
      <c r="BY67" s="13" t="str">
        <f>+BY34</f>
        <v xml:space="preserve">Antal personer på (§ 96 SEL) funktion 05.38.39.002 </v>
      </c>
      <c r="CC67" s="13" t="str">
        <f>+CC34</f>
        <v>Antal personer på (§ 85 SEL Socialpædagogisk støtte til borgere i botilbudslignende tilbud) funktion 05.38.51 (sum af grp. 001-003)</v>
      </c>
      <c r="CG67" s="13" t="str">
        <f>+CG34</f>
        <v>Antal personer på (§ 107) funktion 05.38.52.001,002,003,005</v>
      </c>
      <c r="CK67" s="13" t="str">
        <f>+CK34</f>
        <v>Antal personer på (§ 108) funktion 05.38.50.001,002,003,005</v>
      </c>
      <c r="CO67" s="13" t="str">
        <f>+CO34</f>
        <v>I alt</v>
      </c>
      <c r="CS67" s="13" t="str">
        <f>+CS34</f>
        <v>I alt, ekskl. kørsel og ekskl. STU</v>
      </c>
    </row>
    <row r="68" spans="3:99" x14ac:dyDescent="0.25">
      <c r="C68" s="10" t="s">
        <v>55</v>
      </c>
      <c r="D68" s="5"/>
      <c r="E68" s="5"/>
      <c r="G68" s="10" t="str">
        <f>+G2</f>
        <v>Enheds-udgift inkl. refusion</v>
      </c>
      <c r="H68" s="5"/>
      <c r="I68" s="5"/>
      <c r="K68" s="10" t="str">
        <f>+K2</f>
        <v>Enheds-udgift inkl. refusion</v>
      </c>
      <c r="L68" s="5"/>
      <c r="M68" s="5"/>
      <c r="O68" s="10" t="str">
        <f>+O2</f>
        <v>Enheds-udgift inkl. refusion</v>
      </c>
      <c r="P68" s="5"/>
      <c r="Q68" s="5"/>
      <c r="S68" s="10" t="str">
        <f>+S2</f>
        <v>Enheds-udgift inkl. refusion</v>
      </c>
      <c r="T68" s="5"/>
      <c r="U68" s="5"/>
      <c r="W68" s="10" t="str">
        <f>+W2</f>
        <v>Enheds-udgift inkl. refusion</v>
      </c>
      <c r="X68" s="5"/>
      <c r="Y68" s="5"/>
      <c r="AA68" s="10" t="str">
        <f>+AA2</f>
        <v>Enheds-udgift inkl. refusion</v>
      </c>
      <c r="AB68" s="5"/>
      <c r="AC68" s="5"/>
      <c r="AE68" s="10" t="str">
        <f>+AE2</f>
        <v>Enheds-udgift inkl. refusion</v>
      </c>
      <c r="AF68" s="5"/>
      <c r="AG68" s="5"/>
      <c r="AI68" s="10" t="str">
        <f>+AI2</f>
        <v>Enheds-udgift inkl. refusion</v>
      </c>
      <c r="AJ68" s="5"/>
      <c r="AK68" s="5"/>
      <c r="AM68" s="10" t="str">
        <f>+AM2</f>
        <v>Enheds-udgift inkl. refusion</v>
      </c>
      <c r="AN68" s="5"/>
      <c r="AO68" s="5"/>
      <c r="AQ68" s="10" t="str">
        <f>AQ35</f>
        <v>Enhedsudgift</v>
      </c>
      <c r="AR68" s="5"/>
      <c r="AS68" s="5"/>
      <c r="AU68" s="10" t="str">
        <f>AU35</f>
        <v>Enhedsudgift</v>
      </c>
      <c r="AV68" s="5"/>
      <c r="AW68" s="5"/>
      <c r="AY68" s="10" t="str">
        <f>+AW2</f>
        <v>Enheds-udgift inkl. refusion</v>
      </c>
      <c r="AZ68" s="5"/>
      <c r="BA68" s="5"/>
      <c r="BB68" s="5"/>
      <c r="BD68" s="10" t="str">
        <f>BA2</f>
        <v>Enheds-udgift inkl. refusion</v>
      </c>
      <c r="BE68" s="10"/>
      <c r="BF68" s="5"/>
      <c r="BG68" s="5"/>
      <c r="BI68" s="10" t="str">
        <f>BE2</f>
        <v>Enheds-udgift inkl. refusion</v>
      </c>
      <c r="BJ68" s="5"/>
      <c r="BK68" s="5"/>
      <c r="BM68" s="10" t="str">
        <f>BM35</f>
        <v>Enhedsudgift</v>
      </c>
      <c r="BN68" s="5"/>
      <c r="BO68" s="5"/>
      <c r="BQ68" s="10" t="str">
        <f>+BL2</f>
        <v>Enheds-udgift inkl. refusion</v>
      </c>
      <c r="BR68" s="5"/>
      <c r="BS68" s="5"/>
      <c r="BU68" s="10" t="str">
        <f>+BP2</f>
        <v>50 pct. refusion, modtagere pr. 1000 18-64 årige</v>
      </c>
      <c r="BV68" s="5"/>
      <c r="BW68" s="5"/>
      <c r="BY68" s="10" t="str">
        <f>+BT2</f>
        <v>50 pct. refusion, modtagere pr. 1000 18-64 årige</v>
      </c>
      <c r="BZ68" s="5"/>
      <c r="CA68" s="5"/>
      <c r="CC68" s="10" t="str">
        <f>+BX2</f>
        <v>50 pct. refusion, modtagere pr. 1000 18-64 årige</v>
      </c>
      <c r="CD68" s="5"/>
      <c r="CE68" s="5"/>
      <c r="CG68" s="10" t="str">
        <f>+CB2</f>
        <v>50 pct. refusion, modtagere pr. 1000 18-64 årige</v>
      </c>
      <c r="CH68" s="5"/>
      <c r="CI68" s="5"/>
      <c r="CK68" s="10" t="str">
        <f>+CF2</f>
        <v>50 pct. refusion, modtagere pr. 1000 18-64 årige</v>
      </c>
      <c r="CL68" s="5"/>
      <c r="CM68" s="5"/>
      <c r="CO68" s="10" t="str">
        <f>+CJ2</f>
        <v>50 pct. refusion, modtagere pr. 1000 18-64 årige</v>
      </c>
      <c r="CP68" s="5"/>
      <c r="CQ68" s="5"/>
      <c r="CS68" s="10" t="str">
        <f>+CN2</f>
        <v>Enheds-udgift inkl. refusion</v>
      </c>
      <c r="CT68" s="5"/>
      <c r="CU68" s="5"/>
    </row>
    <row r="69" spans="3:99" x14ac:dyDescent="0.25">
      <c r="C69" s="37">
        <v>1</v>
      </c>
      <c r="D69" s="38" t="str">
        <f>+IF(E69=0," ",INDEX(B$3:C$31,MATCH(E69,C$3:C$31,0),1))</f>
        <v>Lyngby-Taarbæk</v>
      </c>
      <c r="E69" s="41">
        <f>SMALL(C$3:C$31,1)</f>
        <v>156652.36051502146</v>
      </c>
      <c r="F69" s="6"/>
      <c r="G69" s="37">
        <v>1</v>
      </c>
      <c r="H69" s="38" t="str">
        <f t="shared" ref="H69:H96" si="30">+IF(I69=0," ",INDEX(B$3:G$31,MATCH(I69,G$3:G$31,0),1))</f>
        <v>Rudersdal</v>
      </c>
      <c r="I69" s="41">
        <f>SMALL(G$3:G$31,1)</f>
        <v>-1083333.3333333333</v>
      </c>
      <c r="J69" s="6"/>
      <c r="K69" s="37">
        <v>1</v>
      </c>
      <c r="L69" s="38" t="str">
        <f t="shared" ref="L69:L96" si="31">+IF(M69=0," ",INDEX(B$3:K$31,MATCH(M69,K$3:K$31,0),1))</f>
        <v>Herlev</v>
      </c>
      <c r="M69" s="41">
        <f>SMALL(K$3:K$31,1)</f>
        <v>-107142.85714285709</v>
      </c>
      <c r="O69" s="37">
        <v>1</v>
      </c>
      <c r="P69" s="38" t="str">
        <f t="shared" ref="P69:P96" si="32">+IF(Q69=0," ",INDEX(B$3:O$31,MATCH(Q69,O$3:O$31,0),1))</f>
        <v>Hvidovre</v>
      </c>
      <c r="Q69" s="41">
        <f>SMALL(O$3:O$31,1)</f>
        <v>319709.35513169842</v>
      </c>
      <c r="R69" s="6"/>
      <c r="S69" s="37">
        <v>1</v>
      </c>
      <c r="T69" s="38" t="str">
        <f t="shared" ref="T69:T96" si="33">+IF(U69=0," ",INDEX(B$3:S$31,MATCH(U69,S$3:S$31,0),1))</f>
        <v>Dragør</v>
      </c>
      <c r="U69" s="41">
        <f>SMALL(S$3:S$31,1)</f>
        <v>39875.927687916272</v>
      </c>
      <c r="V69" s="6"/>
      <c r="W69" s="37">
        <v>1</v>
      </c>
      <c r="X69" s="38" t="str">
        <f t="shared" ref="X69:X96" si="34">+IF(Y69=0," ",INDEX(B$3:W$31,MATCH(Y69,W$3:W$31,0),1))</f>
        <v>København</v>
      </c>
      <c r="Y69" s="41">
        <f>SMALL(W$3:W$31,1)</f>
        <v>714639.6130706619</v>
      </c>
      <c r="Z69" s="6"/>
      <c r="AA69" s="37">
        <v>1</v>
      </c>
      <c r="AB69" s="38" t="str">
        <f t="shared" ref="AB69:AB96" si="35">+IF(AC69=0," ",INDEX(B$3:AA$31,MATCH(AC69,AA$3:AA$31,0),1))</f>
        <v>Frederiksberg</v>
      </c>
      <c r="AC69" s="41">
        <f>SMALL(AA$3:AA$31,1)</f>
        <v>512489.92747784051</v>
      </c>
      <c r="AD69" s="6"/>
      <c r="AE69" s="37">
        <v>1</v>
      </c>
      <c r="AF69" s="38" t="str">
        <f t="shared" ref="AF69:AF96" si="36">+IF(AG69=0," ",INDEX(B$3:AE$31,MATCH(AG69,AE$3:AE$31,0),1))</f>
        <v>Hørsholm</v>
      </c>
      <c r="AG69" s="41">
        <f>SMALL(AE$3:AE$31,1)</f>
        <v>14219.182156133829</v>
      </c>
      <c r="AH69" s="6"/>
      <c r="AI69" s="37">
        <v>1</v>
      </c>
      <c r="AJ69" s="38" t="str">
        <f t="shared" ref="AJ69:AJ96" si="37">+IF(AK69=0," ",INDEX(B$3:AI$31,MATCH(AK69,AI$3:AI$31,0),1))</f>
        <v>Vallensbæk</v>
      </c>
      <c r="AK69" s="41">
        <f>SMALL(AI$3:AI$31,1)</f>
        <v>108714.28571428571</v>
      </c>
      <c r="AM69" s="37">
        <v>1</v>
      </c>
      <c r="AN69" s="38" t="str">
        <f t="shared" ref="AN69:AN96" si="38">+IF(AO69=0," ",INDEX(B$3:AM$31,MATCH(AO69,AM$3:AM$31,0),1))</f>
        <v>Tårnby</v>
      </c>
      <c r="AO69" s="41">
        <f>SMALL(AM$3:AM$31,1)</f>
        <v>129885.05747126437</v>
      </c>
      <c r="AP69" s="6"/>
      <c r="AQ69" s="37">
        <v>1</v>
      </c>
      <c r="AR69" s="38" t="str">
        <f>+IF(AS69=0," ",INDEX(B$3:AP$31,MATCH(AS69,AP$3:AP$31,0),1))</f>
        <v>Dragør</v>
      </c>
      <c r="AS69" s="41">
        <f>SMALL(AP$3:AP$31,1)</f>
        <v>1171.979243884359</v>
      </c>
      <c r="AT69" s="6"/>
      <c r="AU69" s="37">
        <v>1</v>
      </c>
      <c r="AV69" s="38" t="str">
        <f>+IF(AW69=0," ",INDEX(B$3:AS$31,MATCH(AW69,AS$3:AS$31,0),1))</f>
        <v>Bornholm</v>
      </c>
      <c r="AW69" s="41">
        <f>SMALL(AS$3:AS$31,1)</f>
        <v>2288.3295194508009</v>
      </c>
      <c r="AY69" s="37">
        <v>1</v>
      </c>
      <c r="AZ69" s="38" t="str">
        <f t="shared" ref="AZ69:AZ96" si="39">+IF(BB69=0," ",INDEX(B$3:AW$31,MATCH(BB69,AW$3:AW$31,0),1))</f>
        <v>Hørsholm</v>
      </c>
      <c r="BA69" s="38"/>
      <c r="BB69" s="41">
        <f>SMALL(AW$3:AW$31,1)</f>
        <v>108280.83333333333</v>
      </c>
      <c r="BC69" s="6"/>
      <c r="BD69" s="37">
        <v>1</v>
      </c>
      <c r="BE69" s="37"/>
      <c r="BF69" s="38" t="str">
        <f>+IF(BG69=0," ",INDEX(B$3:BA$31,MATCH(BG69,BA$3:BA$31,0),1))</f>
        <v>Rødovre</v>
      </c>
      <c r="BG69" s="41">
        <f>SMALL(BA$3:BA$31,1)</f>
        <v>216240.56763149006</v>
      </c>
      <c r="BH69" s="6"/>
      <c r="BI69" s="37">
        <v>1</v>
      </c>
      <c r="BJ69" s="38" t="str">
        <f>+IF(BK69=0," ",INDEX(B$3:BE$31,MATCH(BK69,BE$3:BE$31,0),1))</f>
        <v>Rødovre</v>
      </c>
      <c r="BK69" s="41">
        <f>SMALL(BE$3:BE$31,1)</f>
        <v>212659.43497437125</v>
      </c>
      <c r="BM69" s="37">
        <v>1</v>
      </c>
      <c r="BN69" s="38" t="str">
        <f t="shared" ref="BN69:BN96" si="40">+IF(BO69=0," ",INDEX(B$3:BH$31,MATCH(BO69,BH$3:BH$31,0),1))</f>
        <v>Bornholm</v>
      </c>
      <c r="BO69" s="41">
        <f>SMALL(BH$3:BH$31,1)</f>
        <v>2288.3295194508009</v>
      </c>
      <c r="BP69" s="6"/>
      <c r="BQ69" s="37">
        <v>1</v>
      </c>
      <c r="BR69" s="38" t="str">
        <f t="shared" ref="BR69:BR96" si="41">+IF(BS69=0," ",INDEX(B$3:BL$31,MATCH(BS69,BL$3:BL$31,0),1))</f>
        <v>Glostrup</v>
      </c>
      <c r="BS69" s="41">
        <f>SMALL(BL$3:BL$31,1)</f>
        <v>251718.26302262896</v>
      </c>
      <c r="BT69" s="6"/>
      <c r="BU69" s="37">
        <v>1</v>
      </c>
      <c r="BV69" s="38" t="str">
        <f t="shared" ref="BV69:BV96" si="42">+IF(BW69=0," ",INDEX(B$3:BP$31,MATCH(BW69,BP$3:BP$31,0),1))</f>
        <v>København</v>
      </c>
      <c r="BW69" s="42">
        <f>SMALL(BP$3:BP$31,1)</f>
        <v>3.1713479285812446E-2</v>
      </c>
      <c r="BY69" s="37">
        <v>1</v>
      </c>
      <c r="BZ69" s="38" t="str">
        <f>+IF(CA69=0," ",INDEX($B$3:BT$31,MATCH(CA69,BT$3:BT$31,0),1))</f>
        <v>Frederikssund</v>
      </c>
      <c r="CA69" s="42">
        <f>SMALL(BT$3:BT$31,1)</f>
        <v>3.8463017808377242E-2</v>
      </c>
      <c r="CB69" s="6"/>
      <c r="CC69" s="37">
        <v>1</v>
      </c>
      <c r="CD69" s="38" t="str">
        <f>+IF(CE69=0," ",INDEX($B$3:BX$31,MATCH(CE69,BX$3:BX$31,0),1))</f>
        <v>København</v>
      </c>
      <c r="CE69" s="42">
        <f>SMALL(BX$3:BX$31,1)</f>
        <v>3.1713479285812446E-2</v>
      </c>
      <c r="CF69" s="6"/>
      <c r="CG69" s="37">
        <v>1</v>
      </c>
      <c r="CH69" s="38" t="str">
        <f>+IF(CI69=0," ",INDEX($B$3:CB$31,MATCH(CI69,CB$3:CB$31,0),1))</f>
        <v>Lyngby-Taarbæk</v>
      </c>
      <c r="CI69" s="42">
        <f>SMALL(CB$3:CB$31,1)</f>
        <v>2.8631144959486932E-2</v>
      </c>
      <c r="CK69" s="37">
        <v>1</v>
      </c>
      <c r="CL69" s="38" t="str">
        <f>+IF(CM69=0," ",INDEX($B$3:CF$31,MATCH(CM69,CF$3:CF$31,0),1))</f>
        <v>Lyngby-Taarbæk</v>
      </c>
      <c r="CM69" s="42">
        <f>SMALL(CF$3:CF$31,1)</f>
        <v>2.8631144959486932E-2</v>
      </c>
      <c r="CN69" s="6"/>
      <c r="CO69" s="37">
        <v>1</v>
      </c>
      <c r="CP69" s="38" t="str">
        <f>+IF(CQ69=0," ",INDEX($B$3:CJ$31,MATCH(CQ69,CJ$3:CJ$31,0),1))</f>
        <v>Vallensbæk</v>
      </c>
      <c r="CQ69" s="42">
        <f>SMALL(CJ$3:CJ$31,1)</f>
        <v>0.1040257983980027</v>
      </c>
      <c r="CS69" s="37">
        <v>1</v>
      </c>
      <c r="CT69" s="38" t="str">
        <f t="shared" ref="CT69:CT96" si="43">+IF(CU69=0," ",INDEX(B$3:CN$31,MATCH(CU69,CN$3:CN$31,0),1))</f>
        <v>Rødovre</v>
      </c>
      <c r="CU69" s="41">
        <f>SMALL(CN$3:CN$31,1)</f>
        <v>207125.83113787483</v>
      </c>
    </row>
    <row r="70" spans="3:99" x14ac:dyDescent="0.25">
      <c r="C70" s="37">
        <v>2</v>
      </c>
      <c r="D70" s="38" t="str">
        <f t="shared" ref="D70:D96" si="44">+IF(E70=0," ",INDEX(B$3:C$31,MATCH(E70,C$3:C$31,0),1))</f>
        <v>Ballerup</v>
      </c>
      <c r="E70" s="41">
        <f>SMALL(C$3:C$31,2)</f>
        <v>207716.28994544037</v>
      </c>
      <c r="F70" s="6"/>
      <c r="G70" s="37">
        <v>2</v>
      </c>
      <c r="H70" s="38" t="str">
        <f t="shared" si="30"/>
        <v>Rødovre</v>
      </c>
      <c r="I70" s="41">
        <f>SMALL(G$3:G$31,2)</f>
        <v>78947.368421052641</v>
      </c>
      <c r="J70" s="6"/>
      <c r="K70" s="37">
        <v>2</v>
      </c>
      <c r="L70" s="38" t="str">
        <f t="shared" si="31"/>
        <v>Ishøj</v>
      </c>
      <c r="M70" s="41">
        <f>SMALL(K$3:K$31,2)</f>
        <v>787500</v>
      </c>
      <c r="O70" s="37">
        <v>2</v>
      </c>
      <c r="P70" s="38" t="str">
        <f t="shared" si="32"/>
        <v>Frederiksberg</v>
      </c>
      <c r="Q70" s="41">
        <f>SMALL(O$3:O$31,2)</f>
        <v>457918.55203619908</v>
      </c>
      <c r="R70" s="6"/>
      <c r="S70" s="37">
        <v>2</v>
      </c>
      <c r="T70" s="38" t="str">
        <f t="shared" si="33"/>
        <v>Rødovre</v>
      </c>
      <c r="U70" s="41">
        <f>SMALL(S$3:S$31,2)</f>
        <v>44408.945686900952</v>
      </c>
      <c r="V70" s="6"/>
      <c r="W70" s="37">
        <v>2</v>
      </c>
      <c r="X70" s="38" t="str">
        <f t="shared" si="34"/>
        <v>Hillerød</v>
      </c>
      <c r="Y70" s="41">
        <f>SMALL(W$3:W$31,2)</f>
        <v>732306.03448275861</v>
      </c>
      <c r="Z70" s="6"/>
      <c r="AA70" s="37">
        <v>2</v>
      </c>
      <c r="AB70" s="38" t="str">
        <f t="shared" si="35"/>
        <v>Dragør</v>
      </c>
      <c r="AC70" s="41">
        <f>SMALL(AA$3:AA$31,2)</f>
        <v>520558.00096107641</v>
      </c>
      <c r="AD70" s="6"/>
      <c r="AE70" s="37">
        <v>2</v>
      </c>
      <c r="AF70" s="38" t="str">
        <f t="shared" si="36"/>
        <v>Furesø</v>
      </c>
      <c r="AG70" s="41">
        <f>SMALL(AE$3:AE$31,2)</f>
        <v>15217.391304347826</v>
      </c>
      <c r="AH70" s="6"/>
      <c r="AI70" s="37">
        <v>2</v>
      </c>
      <c r="AJ70" s="38" t="str">
        <f t="shared" si="37"/>
        <v>Glostrup</v>
      </c>
      <c r="AK70" s="41">
        <f>SMALL(AI$3:AI$31,2)</f>
        <v>117454.94871084004</v>
      </c>
      <c r="AM70" s="37">
        <v>2</v>
      </c>
      <c r="AN70" s="38" t="str">
        <f t="shared" si="38"/>
        <v>Bornholm</v>
      </c>
      <c r="AO70" s="41">
        <f>SMALL(AM$3:AM$31,2)</f>
        <v>141054.19450631033</v>
      </c>
      <c r="AP70" s="6"/>
      <c r="AQ70" s="37">
        <v>2</v>
      </c>
      <c r="AR70" s="38" t="str">
        <f t="shared" ref="AR70:AR96" si="45">+IF(AS70=0," ",INDEX(B$3:AP$31,MATCH(AS70,AP$3:AP$31,0),1))</f>
        <v>Furesø</v>
      </c>
      <c r="AS70" s="41">
        <f>SMALL(AP$3:AP$31,2)</f>
        <v>11111.111111111111</v>
      </c>
      <c r="AT70" s="6"/>
      <c r="AU70" s="37">
        <v>2</v>
      </c>
      <c r="AV70" s="38" t="str">
        <f t="shared" ref="AV70:AV96" si="46">+IF(AW70=0," ",INDEX(B$3:AS$31,MATCH(AW70,AS$3:AS$31,0),1))</f>
        <v>Halsnæs</v>
      </c>
      <c r="AW70" s="41">
        <f>SMALL(AS$3:AS$31,2)</f>
        <v>33519.553072625698</v>
      </c>
      <c r="AY70" s="37">
        <v>2</v>
      </c>
      <c r="AZ70" s="38" t="str">
        <f t="shared" si="39"/>
        <v>Vallensbæk</v>
      </c>
      <c r="BA70" s="38"/>
      <c r="BB70" s="41">
        <f>SMALL(AW$3:AW$31,2)</f>
        <v>202857.14285714287</v>
      </c>
      <c r="BC70" s="6"/>
      <c r="BD70" s="37">
        <v>2</v>
      </c>
      <c r="BE70" s="37"/>
      <c r="BF70" s="38" t="str">
        <f>+IF(BG70=0," ",INDEX(B$3:BA$31,MATCH(BG70,BA$3:BA$31,0),1))</f>
        <v>Hillerød</v>
      </c>
      <c r="BG70" s="41">
        <f>SMALL(BA$3:BA$31,2)</f>
        <v>220535.9919509741</v>
      </c>
      <c r="BH70" s="6"/>
      <c r="BI70" s="37">
        <v>2</v>
      </c>
      <c r="BJ70" s="38" t="str">
        <f t="shared" ref="BJ70:BJ98" si="47">+IF(BK70=0," ",INDEX(B$3:BE$31,MATCH(BK70,BE$3:BE$31,0),1))</f>
        <v>Glostrup</v>
      </c>
      <c r="BK70" s="41">
        <f>SMALL(BE$3:BE$31,2)</f>
        <v>219253.91826395676</v>
      </c>
      <c r="BM70" s="37">
        <v>2</v>
      </c>
      <c r="BN70" s="38" t="str">
        <f t="shared" si="40"/>
        <v>Furesø</v>
      </c>
      <c r="BO70" s="41">
        <f>SMALL(BH$3:BH$31,2)</f>
        <v>11111.111111111111</v>
      </c>
      <c r="BP70" s="6"/>
      <c r="BQ70" s="37">
        <v>2</v>
      </c>
      <c r="BR70" s="38" t="str">
        <f t="shared" si="41"/>
        <v>Rødovre</v>
      </c>
      <c r="BS70" s="41">
        <f>SMALL(BL$3:BL$31,2)</f>
        <v>252854.12262156449</v>
      </c>
      <c r="BT70" s="6"/>
      <c r="BU70" s="37">
        <v>2</v>
      </c>
      <c r="BV70" s="38" t="str">
        <f t="shared" si="42"/>
        <v>Allerød</v>
      </c>
      <c r="BW70" s="42">
        <f>SMALL(BP$3:BP$31,2)</f>
        <v>7.0442378134685832E-2</v>
      </c>
      <c r="BY70" s="37">
        <v>2</v>
      </c>
      <c r="BZ70" s="38" t="str">
        <f>+IF(CA70=0," ",INDEX($B$3:BT$31,MATCH(CA70,BT$3:BT$31,0),1))</f>
        <v>Brøndby</v>
      </c>
      <c r="CA70" s="42">
        <f>SMALL(BT$3:BT$31,2)</f>
        <v>4.5207956600361664E-2</v>
      </c>
      <c r="CB70" s="6"/>
      <c r="CC70" s="37">
        <v>2</v>
      </c>
      <c r="CD70" s="38" t="str">
        <f>+IF(CE70=0," ",INDEX($B$3:BX$31,MATCH(CE70,BX$3:BX$31,0),1))</f>
        <v>Rødovre</v>
      </c>
      <c r="CE70" s="42">
        <f>SMALL(BX$3:BX$31,2)</f>
        <v>3.89969972312132E-2</v>
      </c>
      <c r="CF70" s="6"/>
      <c r="CG70" s="37">
        <v>2</v>
      </c>
      <c r="CH70" s="38" t="str">
        <f>+IF(CI70=0," ",INDEX($B$3:CB$31,MATCH(CI70,CB$3:CB$31,0),1))</f>
        <v>Brøndby</v>
      </c>
      <c r="CI70" s="42">
        <f>SMALL(CB$3:CB$31,2)</f>
        <v>4.5207956600361664E-2</v>
      </c>
      <c r="CK70" s="37">
        <v>2</v>
      </c>
      <c r="CL70" s="38" t="str">
        <f>+IF(CM70=0," ",INDEX($B$3:CF$31,MATCH(CM70,CF$3:CF$31,0),1))</f>
        <v>Bornholm</v>
      </c>
      <c r="CM70" s="42">
        <f>SMALL(CF$3:CF$31,2)</f>
        <v>4.7571476142904717E-2</v>
      </c>
      <c r="CN70" s="6"/>
      <c r="CO70" s="37">
        <v>2</v>
      </c>
      <c r="CP70" s="38" t="str">
        <f>+IF(CQ70=0," ",INDEX($B$3:CJ$31,MATCH(CQ70,CJ$3:CJ$31,0),1))</f>
        <v>Glostrup</v>
      </c>
      <c r="CQ70" s="42">
        <f>SMALL(CJ$3:CJ$31,2)</f>
        <v>0.13677084045681462</v>
      </c>
      <c r="CS70" s="37">
        <v>2</v>
      </c>
      <c r="CT70" s="38" t="str">
        <f t="shared" si="43"/>
        <v>Glostrup</v>
      </c>
      <c r="CU70" s="41">
        <f>SMALL(CN$3:CN$31,2)</f>
        <v>213143.06465454088</v>
      </c>
    </row>
    <row r="71" spans="3:99" x14ac:dyDescent="0.25">
      <c r="C71" s="37">
        <v>3</v>
      </c>
      <c r="D71" s="38" t="str">
        <f t="shared" si="44"/>
        <v>Herlev</v>
      </c>
      <c r="E71" s="41">
        <f>SMALL(C$3:C$31,3)</f>
        <v>218592.96482412063</v>
      </c>
      <c r="G71" s="37">
        <v>3</v>
      </c>
      <c r="H71" s="38" t="str">
        <f t="shared" si="30"/>
        <v>Dragør</v>
      </c>
      <c r="I71" s="41">
        <f>SMALL(G$3:G$31,3)</f>
        <v>268961.875</v>
      </c>
      <c r="K71" s="37">
        <v>3</v>
      </c>
      <c r="L71" s="38" t="str">
        <f t="shared" si="31"/>
        <v>Gribskov</v>
      </c>
      <c r="M71" s="41">
        <f>SMALL(K$3:K$31,3)</f>
        <v>801009.37274693593</v>
      </c>
      <c r="O71" s="37">
        <v>3</v>
      </c>
      <c r="P71" s="38" t="str">
        <f t="shared" si="32"/>
        <v>Rødovre</v>
      </c>
      <c r="Q71" s="41">
        <f>SMALL(O$3:O$31,3)</f>
        <v>547126.43678160908</v>
      </c>
      <c r="S71" s="37">
        <v>3</v>
      </c>
      <c r="T71" s="38" t="str">
        <f t="shared" si="33"/>
        <v>Hillerød</v>
      </c>
      <c r="U71" s="41">
        <f>SMALL(S$3:S$31,3)</f>
        <v>48282.902154371208</v>
      </c>
      <c r="W71" s="37">
        <v>3</v>
      </c>
      <c r="X71" s="38" t="str">
        <f t="shared" si="34"/>
        <v>Hvidovre</v>
      </c>
      <c r="Y71" s="41">
        <f>SMALL(W$3:W$31,3)</f>
        <v>785624.21185372013</v>
      </c>
      <c r="AA71" s="37">
        <v>3</v>
      </c>
      <c r="AB71" s="38" t="str">
        <f t="shared" si="35"/>
        <v>Rødovre</v>
      </c>
      <c r="AC71" s="41">
        <f>SMALL(AA$3:AA$31,3)</f>
        <v>594331.98380566796</v>
      </c>
      <c r="AE71" s="37">
        <v>3</v>
      </c>
      <c r="AF71" s="38" t="str">
        <f t="shared" si="36"/>
        <v>Rudersdal</v>
      </c>
      <c r="AG71" s="41">
        <f>SMALL(AE$3:AE$31,3)</f>
        <v>16267.942583732058</v>
      </c>
      <c r="AI71" s="37">
        <v>3</v>
      </c>
      <c r="AJ71" s="38" t="str">
        <f t="shared" si="37"/>
        <v>Rødovre</v>
      </c>
      <c r="AK71" s="41">
        <f>SMALL(AI$3:AI$31,3)</f>
        <v>127014.21800947867</v>
      </c>
      <c r="AM71" s="37">
        <v>3</v>
      </c>
      <c r="AN71" s="38" t="str">
        <f t="shared" si="38"/>
        <v>Gladsaxe</v>
      </c>
      <c r="AO71" s="41">
        <f>SMALL(AM$3:AM$31,3)</f>
        <v>150927.12376024149</v>
      </c>
      <c r="AQ71" s="37">
        <v>3</v>
      </c>
      <c r="AR71" s="38" t="str">
        <f t="shared" si="45"/>
        <v>København</v>
      </c>
      <c r="AS71" s="41">
        <f>SMALL(AP$3:AP$31,3)</f>
        <v>16666.666666666668</v>
      </c>
      <c r="AU71" s="37">
        <v>3</v>
      </c>
      <c r="AV71" s="38" t="str">
        <f t="shared" si="46"/>
        <v>Gentofte</v>
      </c>
      <c r="AW71" s="41">
        <f>SMALL(AS$3:AS$31,3)</f>
        <v>38461.538461538461</v>
      </c>
      <c r="AY71" s="37">
        <v>3</v>
      </c>
      <c r="AZ71" s="38" t="str">
        <f t="shared" si="39"/>
        <v>København</v>
      </c>
      <c r="BA71" s="38"/>
      <c r="BB71" s="41">
        <f>SMALL(AW$3:AW$31,3)</f>
        <v>231931.91921757907</v>
      </c>
      <c r="BD71" s="37">
        <v>3</v>
      </c>
      <c r="BE71" s="37"/>
      <c r="BF71" s="38" t="str">
        <f t="shared" ref="BF71:BF96" si="48">+IF(BG71=0," ",INDEX(B$3:BA$31,MATCH(BG71,BA$3:BA$31,0),1))</f>
        <v>Bornholm</v>
      </c>
      <c r="BG71" s="41">
        <f>SMALL(BA$3:BA$31,3)</f>
        <v>249887.64044943822</v>
      </c>
      <c r="BI71" s="37">
        <v>3</v>
      </c>
      <c r="BJ71" s="38" t="str">
        <f t="shared" si="47"/>
        <v>Hillerød</v>
      </c>
      <c r="BK71" s="41">
        <f>SMALL(BE$3:BE$31,3)</f>
        <v>230675.21109477108</v>
      </c>
      <c r="BM71" s="37">
        <v>3</v>
      </c>
      <c r="BN71" s="38" t="str">
        <f t="shared" si="40"/>
        <v>Halsnæs</v>
      </c>
      <c r="BO71" s="41">
        <f>SMALL(BH$3:BH$31,3)</f>
        <v>33271.719038817006</v>
      </c>
      <c r="BQ71" s="37">
        <v>3</v>
      </c>
      <c r="BR71" s="38" t="str">
        <f t="shared" si="41"/>
        <v>Hillerød</v>
      </c>
      <c r="BS71" s="41">
        <f>SMALL(BL$3:BL$31,3)</f>
        <v>289197.18830928596</v>
      </c>
      <c r="BU71" s="37">
        <v>3</v>
      </c>
      <c r="BV71" s="38" t="str">
        <f t="shared" si="42"/>
        <v>Brøndby</v>
      </c>
      <c r="BW71" s="42">
        <f>SMALL(BP$3:BP$31,3)</f>
        <v>9.0415913200723327E-2</v>
      </c>
      <c r="BY71" s="37">
        <v>3</v>
      </c>
      <c r="BZ71" s="38" t="str">
        <f>+IF(CA71=0," ",INDEX($B$3:BT$31,MATCH(CA71,BT$3:BT$31,0),1))</f>
        <v>Allerød</v>
      </c>
      <c r="CA71" s="42">
        <f>SMALL(BT$3:BT$31,3)</f>
        <v>7.0442378134685832E-2</v>
      </c>
      <c r="CC71" s="37">
        <v>3</v>
      </c>
      <c r="CD71" s="38" t="str">
        <f>+IF(CE71=0," ",INDEX($B$3:BX$31,MATCH(CE71,BX$3:BX$31,0),1))</f>
        <v>Allerød</v>
      </c>
      <c r="CE71" s="42">
        <f>SMALL(BX$3:BX$31,3)</f>
        <v>7.0442378134685832E-2</v>
      </c>
      <c r="CG71" s="37">
        <v>3</v>
      </c>
      <c r="CH71" s="38" t="str">
        <f>+IF(CI71=0," ",INDEX($B$3:CB$31,MATCH(CI71,CB$3:CB$31,0),1))</f>
        <v>Gladsaxe</v>
      </c>
      <c r="CI71" s="42">
        <f>SMALL(CB$3:CB$31,3)</f>
        <v>4.7195412605894708E-2</v>
      </c>
      <c r="CK71" s="37">
        <v>3</v>
      </c>
      <c r="CL71" s="38" t="str">
        <f>+IF(CM71=0," ",INDEX($B$3:CF$31,MATCH(CM71,CF$3:CF$31,0),1))</f>
        <v>Allerød</v>
      </c>
      <c r="CM71" s="42">
        <f>SMALL(CF$3:CF$31,3)</f>
        <v>7.0442378134685832E-2</v>
      </c>
      <c r="CO71" s="37">
        <v>3</v>
      </c>
      <c r="CP71" s="38" t="str">
        <f>+IF(CQ71=0," ",INDEX($B$3:CJ$31,MATCH(CQ71,CJ$3:CJ$31,0),1))</f>
        <v>Lyngby-Taarbæk</v>
      </c>
      <c r="CQ71" s="42">
        <f>SMALL(CJ$3:CJ$31,3)</f>
        <v>0.20041801471640852</v>
      </c>
      <c r="CS71" s="37">
        <v>3</v>
      </c>
      <c r="CT71" s="38" t="str">
        <f t="shared" si="43"/>
        <v>Hillerød</v>
      </c>
      <c r="CU71" s="41">
        <f>SMALL(CN$3:CN$31,3)</f>
        <v>226210.78171045368</v>
      </c>
    </row>
    <row r="72" spans="3:99" x14ac:dyDescent="0.25">
      <c r="C72" s="37">
        <v>4</v>
      </c>
      <c r="D72" s="38" t="str">
        <f t="shared" si="44"/>
        <v>København</v>
      </c>
      <c r="E72" s="41">
        <f>SMALL(C$3:C$31,4)</f>
        <v>225187.03241895261</v>
      </c>
      <c r="G72" s="37">
        <v>4</v>
      </c>
      <c r="H72" s="38" t="str">
        <f t="shared" si="30"/>
        <v>Vallensbæk</v>
      </c>
      <c r="I72" s="41">
        <f>SMALL(G$3:G$31,4)</f>
        <v>359666.66666666669</v>
      </c>
      <c r="K72" s="37">
        <v>4</v>
      </c>
      <c r="L72" s="38" t="str">
        <f t="shared" si="31"/>
        <v>Tårnby</v>
      </c>
      <c r="M72" s="41">
        <f>SMALL(K$3:K$31,4)</f>
        <v>912500.00000000012</v>
      </c>
      <c r="O72" s="37">
        <v>4</v>
      </c>
      <c r="P72" s="38" t="str">
        <f t="shared" si="32"/>
        <v>Helsingør</v>
      </c>
      <c r="Q72" s="41">
        <f>SMALL(O$3:O$31,4)</f>
        <v>550271.73913043481</v>
      </c>
      <c r="S72" s="37">
        <v>4</v>
      </c>
      <c r="T72" s="38" t="str">
        <f t="shared" si="33"/>
        <v>Hvidovre</v>
      </c>
      <c r="U72" s="41">
        <f>SMALL(S$3:S$31,4)</f>
        <v>50438.596491228069</v>
      </c>
      <c r="W72" s="37">
        <v>4</v>
      </c>
      <c r="X72" s="38" t="str">
        <f t="shared" si="34"/>
        <v>Albertslund</v>
      </c>
      <c r="Y72" s="41">
        <f>SMALL(W$3:W$31,4)</f>
        <v>790953.15024232632</v>
      </c>
      <c r="AA72" s="37">
        <v>4</v>
      </c>
      <c r="AB72" s="38" t="str">
        <f t="shared" si="35"/>
        <v>Halsnæs</v>
      </c>
      <c r="AC72" s="41">
        <f>SMALL(AA$3:AA$31,4)</f>
        <v>649224.80620155041</v>
      </c>
      <c r="AE72" s="37">
        <v>4</v>
      </c>
      <c r="AF72" s="38" t="str">
        <f t="shared" si="36"/>
        <v>Dragør</v>
      </c>
      <c r="AG72" s="41">
        <f>SMALL(AE$3:AE$31,4)</f>
        <v>18160.48</v>
      </c>
      <c r="AI72" s="37">
        <v>4</v>
      </c>
      <c r="AJ72" s="38" t="str">
        <f t="shared" si="37"/>
        <v>Høje-Taastrup</v>
      </c>
      <c r="AK72" s="41">
        <f>SMALL(AI$3:AI$31,4)</f>
        <v>128584.47488584474</v>
      </c>
      <c r="AM72" s="37">
        <v>4</v>
      </c>
      <c r="AN72" s="38" t="str">
        <f t="shared" si="38"/>
        <v>Hillerød</v>
      </c>
      <c r="AO72" s="41">
        <f>SMALL(AM$3:AM$31,4)</f>
        <v>151920.91190543203</v>
      </c>
      <c r="AQ72" s="37">
        <v>4</v>
      </c>
      <c r="AR72" s="38" t="str">
        <f t="shared" si="45"/>
        <v>Halsnæs</v>
      </c>
      <c r="AS72" s="41">
        <f>SMALL(AP$3:AP$31,4)</f>
        <v>32786.885245901642</v>
      </c>
      <c r="AU72" s="37">
        <v>4</v>
      </c>
      <c r="AV72" s="38" t="str">
        <f t="shared" si="46"/>
        <v>København</v>
      </c>
      <c r="AW72" s="41">
        <f>SMALL(AS$3:AS$31,4)</f>
        <v>53465.346534653465</v>
      </c>
      <c r="AY72" s="37">
        <v>4</v>
      </c>
      <c r="AZ72" s="38" t="str">
        <f t="shared" si="39"/>
        <v>Ishøj</v>
      </c>
      <c r="BA72" s="38"/>
      <c r="BB72" s="41">
        <f>SMALL(AW$3:AW$31,4)</f>
        <v>232300.8849557522</v>
      </c>
      <c r="BD72" s="37">
        <v>4</v>
      </c>
      <c r="BE72" s="37"/>
      <c r="BF72" s="38" t="str">
        <f t="shared" si="48"/>
        <v>Halsnæs</v>
      </c>
      <c r="BG72" s="41">
        <f>SMALL(BA$3:BA$31,4)</f>
        <v>262485.48199767707</v>
      </c>
      <c r="BI72" s="37">
        <v>4</v>
      </c>
      <c r="BJ72" s="38" t="str">
        <f t="shared" si="47"/>
        <v>Bornholm</v>
      </c>
      <c r="BK72" s="41">
        <f>SMALL(BE$3:BE$31,4)</f>
        <v>262672.81105990784</v>
      </c>
      <c r="BM72" s="37">
        <v>4</v>
      </c>
      <c r="BN72" s="38" t="str">
        <f t="shared" si="40"/>
        <v>Gentofte</v>
      </c>
      <c r="BO72" s="41">
        <f>SMALL(BH$3:BH$31,4)</f>
        <v>44554.455445544547</v>
      </c>
      <c r="BQ72" s="37">
        <v>4</v>
      </c>
      <c r="BR72" s="38" t="str">
        <f t="shared" si="41"/>
        <v>Bornholm</v>
      </c>
      <c r="BS72" s="41">
        <f>SMALL(BL$3:BL$31,4)</f>
        <v>319595.08315256686</v>
      </c>
      <c r="BU72" s="37">
        <v>4</v>
      </c>
      <c r="BV72" s="38" t="str">
        <f t="shared" si="42"/>
        <v>Fredensborg</v>
      </c>
      <c r="BW72" s="42">
        <f>SMALL(BP$3:BP$31,4)</f>
        <v>0.1755155770074594</v>
      </c>
      <c r="BY72" s="37">
        <v>4</v>
      </c>
      <c r="BZ72" s="38" t="str">
        <f>+IF(CA72=0," ",INDEX($B$3:BT$31,MATCH(CA72,BT$3:BT$31,0),1))</f>
        <v>Hillerød</v>
      </c>
      <c r="CA72" s="42">
        <f>SMALL(BT$3:BT$31,4)</f>
        <v>9.3121430345170106E-2</v>
      </c>
      <c r="CC72" s="37">
        <v>4</v>
      </c>
      <c r="CD72" s="38" t="str">
        <f>+IF(CE72=0," ",INDEX($B$3:BX$31,MATCH(CE72,BX$3:BX$31,0),1))</f>
        <v>Frederikssund</v>
      </c>
      <c r="CE72" s="42">
        <f>SMALL(BX$3:BX$31,4)</f>
        <v>7.6926035616754485E-2</v>
      </c>
      <c r="CG72" s="37">
        <v>4</v>
      </c>
      <c r="CH72" s="38" t="str">
        <f>+IF(CI72=0," ",INDEX($B$3:CB$31,MATCH(CI72,CB$3:CB$31,0),1))</f>
        <v>Tårnby</v>
      </c>
      <c r="CI72" s="42">
        <f>SMALL(CB$3:CB$31,4)</f>
        <v>6.7607874328892426E-2</v>
      </c>
      <c r="CK72" s="37">
        <v>4</v>
      </c>
      <c r="CL72" s="38" t="str">
        <f>+IF(CM72=0," ",INDEX($B$3:CF$31,MATCH(CM72,CF$3:CF$31,0),1))</f>
        <v>Rødovre</v>
      </c>
      <c r="CM72" s="42">
        <f>SMALL(CF$3:CF$31,4)</f>
        <v>7.79939944624264E-2</v>
      </c>
      <c r="CO72" s="37">
        <v>4</v>
      </c>
      <c r="CP72" s="38" t="str">
        <f>+IF(CQ72=0," ",INDEX($B$3:CJ$31,MATCH(CQ72,CJ$3:CJ$31,0),1))</f>
        <v>Rødovre</v>
      </c>
      <c r="CQ72" s="42">
        <f>SMALL(CJ$3:CJ$31,4)</f>
        <v>0.3119759778497056</v>
      </c>
      <c r="CS72" s="37">
        <v>4</v>
      </c>
      <c r="CT72" s="38" t="str">
        <f t="shared" si="43"/>
        <v>Bornholm</v>
      </c>
      <c r="CU72" s="41">
        <f>SMALL(CN$3:CN$31,4)</f>
        <v>262401.59940022492</v>
      </c>
    </row>
    <row r="73" spans="3:99" x14ac:dyDescent="0.25">
      <c r="C73" s="37">
        <v>5</v>
      </c>
      <c r="D73" s="38" t="str">
        <f t="shared" si="44"/>
        <v>Allerød</v>
      </c>
      <c r="E73" s="41">
        <f>SMALL(C$3:C$31,5)</f>
        <v>227272.72727272726</v>
      </c>
      <c r="G73" s="37">
        <v>5</v>
      </c>
      <c r="H73" s="38" t="str">
        <f t="shared" si="30"/>
        <v>Allerød</v>
      </c>
      <c r="I73" s="41">
        <f>SMALL(G$3:G$31,5)</f>
        <v>366666.76666666655</v>
      </c>
      <c r="K73" s="37">
        <v>5</v>
      </c>
      <c r="L73" s="38" t="str">
        <f t="shared" si="31"/>
        <v>Gentofte</v>
      </c>
      <c r="M73" s="41">
        <f>SMALL(K$3:K$31,5)</f>
        <v>925373.13432835822</v>
      </c>
      <c r="O73" s="37">
        <v>5</v>
      </c>
      <c r="P73" s="38" t="str">
        <f t="shared" si="32"/>
        <v>Høje-Taastrup</v>
      </c>
      <c r="Q73" s="41">
        <f>SMALL(O$3:O$31,5)</f>
        <v>624755.53698286682</v>
      </c>
      <c r="S73" s="37">
        <v>5</v>
      </c>
      <c r="T73" s="38" t="str">
        <f t="shared" si="33"/>
        <v>Furesø</v>
      </c>
      <c r="U73" s="41">
        <f>SMALL(S$3:S$31,5)</f>
        <v>50543.825975687774</v>
      </c>
      <c r="W73" s="37">
        <v>5</v>
      </c>
      <c r="X73" s="38" t="str">
        <f t="shared" si="34"/>
        <v>Dragør</v>
      </c>
      <c r="Y73" s="41">
        <f>SMALL(W$3:W$31,5)</f>
        <v>806400.94836670184</v>
      </c>
      <c r="AA73" s="37">
        <v>5</v>
      </c>
      <c r="AB73" s="38" t="str">
        <f t="shared" si="35"/>
        <v>Lyngby-Taarbæk</v>
      </c>
      <c r="AC73" s="41">
        <f>SMALL(AA$3:AA$31,5)</f>
        <v>654723.12703583064</v>
      </c>
      <c r="AE73" s="37">
        <v>5</v>
      </c>
      <c r="AF73" s="38" t="str">
        <f t="shared" si="36"/>
        <v>Lyngby-Taarbæk</v>
      </c>
      <c r="AG73" s="41">
        <f>SMALL(AE$3:AE$31,5)</f>
        <v>18709.073900841908</v>
      </c>
      <c r="AI73" s="37">
        <v>5</v>
      </c>
      <c r="AJ73" s="38" t="str">
        <f t="shared" si="37"/>
        <v>Helsingør</v>
      </c>
      <c r="AK73" s="41">
        <f>SMALL(AI$3:AI$31,5)</f>
        <v>130025.66295979469</v>
      </c>
      <c r="AM73" s="37">
        <v>5</v>
      </c>
      <c r="AN73" s="38" t="str">
        <f t="shared" si="38"/>
        <v>Rødovre</v>
      </c>
      <c r="AO73" s="41">
        <f>SMALL(AM$3:AM$31,5)</f>
        <v>153233.83084577115</v>
      </c>
      <c r="AQ73" s="37">
        <v>5</v>
      </c>
      <c r="AR73" s="38" t="str">
        <f t="shared" si="45"/>
        <v>Høje-Taastrup</v>
      </c>
      <c r="AS73" s="41">
        <f>SMALL(AP$3:AP$31,5)</f>
        <v>34127.772260840778</v>
      </c>
      <c r="AU73" s="37">
        <v>5</v>
      </c>
      <c r="AV73" s="38" t="str">
        <f t="shared" si="46"/>
        <v>Vallensbæk</v>
      </c>
      <c r="AW73" s="41">
        <f>SMALL(AS$3:AS$31,5)</f>
        <v>55444.444444444445</v>
      </c>
      <c r="AY73" s="37">
        <v>5</v>
      </c>
      <c r="AZ73" s="38" t="str">
        <f t="shared" si="39"/>
        <v>Gentofte</v>
      </c>
      <c r="BA73" s="38"/>
      <c r="BB73" s="41">
        <f>SMALL(AW$3:AW$31,5)</f>
        <v>253456.22119815668</v>
      </c>
      <c r="BD73" s="37">
        <v>5</v>
      </c>
      <c r="BE73" s="37"/>
      <c r="BF73" s="38" t="str">
        <f t="shared" si="48"/>
        <v>Hvidovre</v>
      </c>
      <c r="BG73" s="41">
        <f>SMALL(BA$3:BA$31,5)</f>
        <v>266554.47639196081</v>
      </c>
      <c r="BI73" s="37">
        <v>5</v>
      </c>
      <c r="BJ73" s="38" t="str">
        <f t="shared" si="47"/>
        <v>Hvidovre</v>
      </c>
      <c r="BK73" s="41">
        <f>SMALL(BE$3:BE$31,5)</f>
        <v>279997.93580348854</v>
      </c>
      <c r="BM73" s="37">
        <v>5</v>
      </c>
      <c r="BN73" s="38" t="str">
        <f t="shared" si="40"/>
        <v>København</v>
      </c>
      <c r="BO73" s="41">
        <f>SMALL(BH$3:BH$31,5)</f>
        <v>49557.52212389381</v>
      </c>
      <c r="BQ73" s="37">
        <v>5</v>
      </c>
      <c r="BR73" s="38" t="str">
        <f t="shared" si="41"/>
        <v>Furesø</v>
      </c>
      <c r="BS73" s="41">
        <f>SMALL(BL$3:BL$31,5)</f>
        <v>335443.03797468345</v>
      </c>
      <c r="BU73" s="37">
        <v>5</v>
      </c>
      <c r="BV73" s="38" t="str">
        <f t="shared" si="42"/>
        <v>Furesø</v>
      </c>
      <c r="BW73" s="42">
        <f>SMALL(BP$3:BP$31,5)</f>
        <v>0.2209066006892286</v>
      </c>
      <c r="BY73" s="37">
        <v>5</v>
      </c>
      <c r="BZ73" s="38" t="str">
        <f>+IF(CA73=0," ",INDEX($B$3:BT$31,MATCH(CA73,BT$3:BT$31,0),1))</f>
        <v>Egedal</v>
      </c>
      <c r="CA73" s="42">
        <f>SMALL(BT$3:BT$31,5)</f>
        <v>0.11556685542586387</v>
      </c>
      <c r="CC73" s="37">
        <v>5</v>
      </c>
      <c r="CD73" s="38" t="str">
        <f>+IF(CE73=0," ",INDEX($B$3:BX$31,MATCH(CE73,BX$3:BX$31,0),1))</f>
        <v>Hørsholm</v>
      </c>
      <c r="CE73" s="42">
        <f>SMALL(BX$3:BX$31,5)</f>
        <v>7.9264426125554857E-2</v>
      </c>
      <c r="CG73" s="37">
        <v>5</v>
      </c>
      <c r="CH73" s="38" t="str">
        <f>+IF(CI73=0," ",INDEX($B$3:CB$31,MATCH(CI73,CB$3:CB$31,0),1))</f>
        <v>Allerød</v>
      </c>
      <c r="CI73" s="42">
        <f>SMALL(CB$3:CB$31,5)</f>
        <v>7.0442378134685832E-2</v>
      </c>
      <c r="CK73" s="37">
        <v>5</v>
      </c>
      <c r="CL73" s="38" t="str">
        <f>+IF(CM73=0," ",INDEX($B$3:CF$31,MATCH(CM73,CF$3:CF$31,0),1))</f>
        <v>Gladsaxe</v>
      </c>
      <c r="CM73" s="42">
        <f>SMALL(CF$3:CF$31,5)</f>
        <v>9.4390825211789417E-2</v>
      </c>
      <c r="CO73" s="37">
        <v>5</v>
      </c>
      <c r="CP73" s="38" t="str">
        <f>+IF(CQ73=0," ",INDEX($B$3:CJ$31,MATCH(CQ73,CJ$3:CJ$31,0),1))</f>
        <v>Hørsholm</v>
      </c>
      <c r="CQ73" s="42">
        <f>SMALL(CJ$3:CJ$31,5)</f>
        <v>0.31705770450221943</v>
      </c>
      <c r="CS73" s="37">
        <v>5</v>
      </c>
      <c r="CT73" s="38" t="str">
        <f t="shared" si="43"/>
        <v>Hvidovre</v>
      </c>
      <c r="CU73" s="41">
        <f>SMALL(CN$3:CN$31,5)</f>
        <v>279636.96369636973</v>
      </c>
    </row>
    <row r="74" spans="3:99" x14ac:dyDescent="0.25">
      <c r="C74" s="37">
        <v>6</v>
      </c>
      <c r="D74" s="38" t="str">
        <f t="shared" si="44"/>
        <v>Frederiksberg</v>
      </c>
      <c r="E74" s="41">
        <f>SMALL(C$3:C$31,6)</f>
        <v>244019.13875598088</v>
      </c>
      <c r="G74" s="37">
        <v>6</v>
      </c>
      <c r="H74" s="38" t="str">
        <f t="shared" si="30"/>
        <v>Gladsaxe</v>
      </c>
      <c r="I74" s="41">
        <f>SMALL(G$3:G$31,6)</f>
        <v>410256.41025641025</v>
      </c>
      <c r="K74" s="37">
        <v>6</v>
      </c>
      <c r="L74" s="38" t="str">
        <f t="shared" si="31"/>
        <v>Egedal</v>
      </c>
      <c r="M74" s="41">
        <f>SMALL(K$3:K$31,6)</f>
        <v>946415.09433962253</v>
      </c>
      <c r="O74" s="37">
        <v>6</v>
      </c>
      <c r="P74" s="38" t="str">
        <f t="shared" si="32"/>
        <v>Brøndby</v>
      </c>
      <c r="Q74" s="41">
        <f>SMALL(O$3:O$31,6)</f>
        <v>655737.70491803286</v>
      </c>
      <c r="S74" s="37">
        <v>6</v>
      </c>
      <c r="T74" s="38" t="str">
        <f t="shared" si="33"/>
        <v>Vallensbæk</v>
      </c>
      <c r="U74" s="41">
        <f>SMALL(S$3:S$31,6)</f>
        <v>52878.78787878788</v>
      </c>
      <c r="W74" s="37">
        <v>6</v>
      </c>
      <c r="X74" s="38" t="str">
        <f t="shared" si="34"/>
        <v>Glostrup</v>
      </c>
      <c r="Y74" s="41">
        <f>SMALL(W$3:W$31,6)</f>
        <v>816969.78079331946</v>
      </c>
      <c r="AA74" s="37">
        <v>6</v>
      </c>
      <c r="AB74" s="38" t="str">
        <f t="shared" si="35"/>
        <v>Gentofte</v>
      </c>
      <c r="AC74" s="41">
        <f>SMALL(AA$3:AA$31,6)</f>
        <v>675000</v>
      </c>
      <c r="AE74" s="37">
        <v>6</v>
      </c>
      <c r="AF74" s="38" t="str">
        <f t="shared" si="36"/>
        <v>Gladsaxe</v>
      </c>
      <c r="AG74" s="41">
        <f>SMALL(AE$3:AE$31,6)</f>
        <v>19626.168224299065</v>
      </c>
      <c r="AI74" s="37">
        <v>6</v>
      </c>
      <c r="AJ74" s="38" t="str">
        <f t="shared" si="37"/>
        <v>Ballerup</v>
      </c>
      <c r="AK74" s="41">
        <f>SMALL(AI$3:AI$31,6)</f>
        <v>135257.99849186686</v>
      </c>
      <c r="AM74" s="37">
        <v>6</v>
      </c>
      <c r="AN74" s="38" t="str">
        <f t="shared" si="38"/>
        <v>Hvidovre</v>
      </c>
      <c r="AO74" s="41">
        <f>SMALL(AM$3:AM$31,6)</f>
        <v>158549.22279792745</v>
      </c>
      <c r="AQ74" s="37">
        <v>6</v>
      </c>
      <c r="AR74" s="38" t="str">
        <f t="shared" si="45"/>
        <v>Lyngby-Taarbæk</v>
      </c>
      <c r="AS74" s="41">
        <f>SMALL(AP$3:AP$31,6)</f>
        <v>40000</v>
      </c>
      <c r="AU74" s="37">
        <v>6</v>
      </c>
      <c r="AV74" s="38" t="str">
        <f t="shared" si="46"/>
        <v>Hillerød</v>
      </c>
      <c r="AW74" s="41">
        <f>SMALL(AS$3:AS$31,6)</f>
        <v>62703.713598717608</v>
      </c>
      <c r="AY74" s="37">
        <v>6</v>
      </c>
      <c r="AZ74" s="38" t="str">
        <f t="shared" si="39"/>
        <v>Halsnæs</v>
      </c>
      <c r="BA74" s="38"/>
      <c r="BB74" s="41">
        <f>SMALL(AW$3:AW$31,6)</f>
        <v>254464.28571428577</v>
      </c>
      <c r="BD74" s="37">
        <v>6</v>
      </c>
      <c r="BE74" s="37"/>
      <c r="BF74" s="38" t="str">
        <f t="shared" si="48"/>
        <v>Høje-Taastrup</v>
      </c>
      <c r="BG74" s="41">
        <f>SMALL(BA$3:BA$31,6)</f>
        <v>282265.50109622022</v>
      </c>
      <c r="BI74" s="37">
        <v>6</v>
      </c>
      <c r="BJ74" s="38" t="str">
        <f t="shared" si="47"/>
        <v>Furesø</v>
      </c>
      <c r="BK74" s="41">
        <f>SMALL(BE$3:BE$31,6)</f>
        <v>281382.22849083215</v>
      </c>
      <c r="BM74" s="37">
        <v>6</v>
      </c>
      <c r="BN74" s="38" t="str">
        <f t="shared" si="40"/>
        <v>Vallensbæk</v>
      </c>
      <c r="BO74" s="41">
        <f>SMALL(BH$3:BH$31,6)</f>
        <v>55444.444444444445</v>
      </c>
      <c r="BQ74" s="37">
        <v>6</v>
      </c>
      <c r="BR74" s="38" t="str">
        <f t="shared" si="41"/>
        <v>Hvidovre</v>
      </c>
      <c r="BS74" s="41">
        <f>SMALL(BL$3:BL$31,6)</f>
        <v>344094.33597525611</v>
      </c>
      <c r="BU74" s="37">
        <v>6</v>
      </c>
      <c r="BV74" s="38" t="str">
        <f t="shared" si="42"/>
        <v>Gladsaxe</v>
      </c>
      <c r="BW74" s="42">
        <f>SMALL(BP$3:BP$31,6)</f>
        <v>0.23597706302947352</v>
      </c>
      <c r="BY74" s="37">
        <v>6</v>
      </c>
      <c r="BZ74" s="38" t="str">
        <f>+IF(CA74=0," ",INDEX($B$3:BT$31,MATCH(CA74,BT$3:BT$31,0),1))</f>
        <v>Fredensborg</v>
      </c>
      <c r="CA74" s="42">
        <f>SMALL(BT$3:BT$31,6)</f>
        <v>0.13163668275559456</v>
      </c>
      <c r="CC74" s="37">
        <v>6</v>
      </c>
      <c r="CD74" s="38" t="str">
        <f>+IF(CE74=0," ",INDEX($B$3:BX$31,MATCH(CE74,BX$3:BX$31,0),1))</f>
        <v>Brøndby</v>
      </c>
      <c r="CE74" s="42">
        <f>SMALL(BX$3:BX$31,6)</f>
        <v>9.0415913200723327E-2</v>
      </c>
      <c r="CG74" s="37">
        <v>6</v>
      </c>
      <c r="CH74" s="38" t="str">
        <f>+IF(CI74=0," ",INDEX($B$3:CB$31,MATCH(CI74,CB$3:CB$31,0),1))</f>
        <v>Gribskov</v>
      </c>
      <c r="CI74" s="42">
        <f>SMALL(CB$3:CB$31,6)</f>
        <v>8.8742956027865291E-2</v>
      </c>
      <c r="CK74" s="37">
        <v>6</v>
      </c>
      <c r="CL74" s="38" t="str">
        <f>+IF(CM74=0," ",INDEX($B$3:CF$31,MATCH(CM74,CF$3:CF$31,0),1))</f>
        <v>Frederikssund</v>
      </c>
      <c r="CM74" s="42">
        <f>SMALL(CF$3:CF$31,6)</f>
        <v>0.11538905342513174</v>
      </c>
      <c r="CO74" s="37">
        <v>6</v>
      </c>
      <c r="CP74" s="38" t="str">
        <f>+IF(CQ74=0," ",INDEX($B$3:CJ$31,MATCH(CQ74,CJ$3:CJ$31,0),1))</f>
        <v>Allerød</v>
      </c>
      <c r="CQ74" s="42">
        <f>SMALL(CJ$3:CJ$31,6)</f>
        <v>0.35221189067342912</v>
      </c>
      <c r="CS74" s="37">
        <v>6</v>
      </c>
      <c r="CT74" s="38" t="str">
        <f t="shared" si="43"/>
        <v>Furesø</v>
      </c>
      <c r="CU74" s="41">
        <f>SMALL(CN$3:CN$31,6)</f>
        <v>280009.92063492059</v>
      </c>
    </row>
    <row r="75" spans="3:99" x14ac:dyDescent="0.25">
      <c r="C75" s="37">
        <v>7</v>
      </c>
      <c r="D75" s="38" t="str">
        <f t="shared" si="44"/>
        <v>Høje-Taastrup</v>
      </c>
      <c r="E75" s="41">
        <f>SMALL(C$3:C$31,7)</f>
        <v>246730.52005943534</v>
      </c>
      <c r="G75" s="37">
        <v>7</v>
      </c>
      <c r="H75" s="38" t="str">
        <f t="shared" si="30"/>
        <v>Høje-Taastrup</v>
      </c>
      <c r="I75" s="41">
        <f>SMALL(G$3:G$31,7)</f>
        <v>436798.08720000001</v>
      </c>
      <c r="K75" s="37">
        <v>7</v>
      </c>
      <c r="L75" s="38" t="str">
        <f t="shared" si="31"/>
        <v>Furesø</v>
      </c>
      <c r="M75" s="41">
        <f>SMALL(K$3:K$31,7)</f>
        <v>1041176.4705882353</v>
      </c>
      <c r="O75" s="37">
        <v>7</v>
      </c>
      <c r="P75" s="38" t="str">
        <f t="shared" si="32"/>
        <v>Halsnæs</v>
      </c>
      <c r="Q75" s="41">
        <f>SMALL(O$3:O$31,7)</f>
        <v>657706.09318996419</v>
      </c>
      <c r="S75" s="37">
        <v>7</v>
      </c>
      <c r="T75" s="38" t="str">
        <f t="shared" si="33"/>
        <v>Helsingør</v>
      </c>
      <c r="U75" s="41">
        <f>SMALL(S$3:S$31,7)</f>
        <v>53598.774885145482</v>
      </c>
      <c r="W75" s="37">
        <v>7</v>
      </c>
      <c r="X75" s="38" t="str">
        <f t="shared" si="34"/>
        <v>Ishøj</v>
      </c>
      <c r="Y75" s="41">
        <f>SMALL(W$3:W$31,7)</f>
        <v>894472.36180904531</v>
      </c>
      <c r="AA75" s="37">
        <v>7</v>
      </c>
      <c r="AB75" s="38" t="str">
        <f t="shared" si="35"/>
        <v>Hvidovre</v>
      </c>
      <c r="AC75" s="41">
        <f>SMALL(AA$3:AA$31,7)</f>
        <v>690690.69069069065</v>
      </c>
      <c r="AE75" s="37">
        <v>7</v>
      </c>
      <c r="AF75" s="38" t="str">
        <f t="shared" si="36"/>
        <v>Tårnby</v>
      </c>
      <c r="AG75" s="41">
        <f>SMALL(AE$3:AE$31,7)</f>
        <v>19736.842105263157</v>
      </c>
      <c r="AI75" s="37">
        <v>7</v>
      </c>
      <c r="AJ75" s="38" t="str">
        <f t="shared" si="37"/>
        <v>Hvidovre</v>
      </c>
      <c r="AK75" s="41">
        <f>SMALL(AI$3:AI$31,7)</f>
        <v>137288.13559322033</v>
      </c>
      <c r="AM75" s="37">
        <v>7</v>
      </c>
      <c r="AN75" s="38" t="str">
        <f t="shared" si="38"/>
        <v>Halsnæs</v>
      </c>
      <c r="AO75" s="41">
        <f>SMALL(AM$3:AM$31,7)</f>
        <v>177070.0636942675</v>
      </c>
      <c r="AQ75" s="37">
        <v>7</v>
      </c>
      <c r="AR75" s="38" t="str">
        <f t="shared" si="45"/>
        <v>Ishøj</v>
      </c>
      <c r="AS75" s="41">
        <f>SMALL(AP$3:AP$31,7)</f>
        <v>44117.647058823532</v>
      </c>
      <c r="AU75" s="37">
        <v>7</v>
      </c>
      <c r="AV75" s="38" t="str">
        <f t="shared" si="46"/>
        <v>Ballerup</v>
      </c>
      <c r="AW75" s="41">
        <f>SMALL(AS$3:AS$31,7)</f>
        <v>66767.123287671231</v>
      </c>
      <c r="AY75" s="37">
        <v>7</v>
      </c>
      <c r="AZ75" s="38" t="str">
        <f t="shared" si="39"/>
        <v>Rødovre</v>
      </c>
      <c r="BA75" s="38"/>
      <c r="BB75" s="41">
        <f>SMALL(AW$3:AW$31,7)</f>
        <v>265700.48309178749</v>
      </c>
      <c r="BD75" s="37">
        <v>7</v>
      </c>
      <c r="BE75" s="37"/>
      <c r="BF75" s="38" t="str">
        <f t="shared" si="48"/>
        <v>Gladsaxe</v>
      </c>
      <c r="BG75" s="41">
        <f>SMALL(BA$3:BA$31,7)</f>
        <v>289749.1232802805</v>
      </c>
      <c r="BI75" s="37">
        <v>7</v>
      </c>
      <c r="BJ75" s="38" t="str">
        <f t="shared" si="47"/>
        <v>Halsnæs</v>
      </c>
      <c r="BK75" s="41">
        <f>SMALL(BE$3:BE$31,7)</f>
        <v>282023.0029935402</v>
      </c>
      <c r="BM75" s="37">
        <v>7</v>
      </c>
      <c r="BN75" s="38" t="str">
        <f t="shared" si="40"/>
        <v>Lyngby-Taarbæk</v>
      </c>
      <c r="BO75" s="41">
        <f>SMALL(BH$3:BH$31,7)</f>
        <v>61079.545454545449</v>
      </c>
      <c r="BQ75" s="37">
        <v>7</v>
      </c>
      <c r="BR75" s="38" t="str">
        <f t="shared" si="41"/>
        <v>Halsnæs</v>
      </c>
      <c r="BS75" s="41">
        <f>SMALL(BL$3:BL$31,7)</f>
        <v>359108.02200984646</v>
      </c>
      <c r="BU75" s="37">
        <v>7</v>
      </c>
      <c r="BV75" s="38" t="str">
        <f t="shared" si="42"/>
        <v>Helsingør</v>
      </c>
      <c r="BW75" s="41">
        <f>SMALL(BP$3:BP$31,7)</f>
        <v>0.28360748723766305</v>
      </c>
      <c r="BY75" s="37">
        <v>7</v>
      </c>
      <c r="BZ75" s="38" t="str">
        <f>+IF(CA75=0," ",INDEX($B$3:BT$31,MATCH(CA75,BT$3:BT$31,0),1))</f>
        <v>Bornholm</v>
      </c>
      <c r="CA75" s="42">
        <f>SMALL(BT$3:BT$31,7)</f>
        <v>0.14271442842871415</v>
      </c>
      <c r="CC75" s="37">
        <v>7</v>
      </c>
      <c r="CD75" s="38" t="str">
        <f>+IF(CE75=0," ",INDEX($B$3:BX$31,MATCH(CE75,BX$3:BX$31,0),1))</f>
        <v>Vallensbæk</v>
      </c>
      <c r="CE75" s="42">
        <f>SMALL(BX$3:BX$31,7)</f>
        <v>0.1040257983980027</v>
      </c>
      <c r="CG75" s="37">
        <v>7</v>
      </c>
      <c r="CH75" s="38" t="str">
        <f>+IF(CI75=0," ",INDEX($B$3:CB$31,MATCH(CI75,CB$3:CB$31,0),1))</f>
        <v>Fredensborg</v>
      </c>
      <c r="CI75" s="42">
        <f>SMALL(CB$3:CB$31,7)</f>
        <v>0.13163668275559456</v>
      </c>
      <c r="CK75" s="37">
        <v>7</v>
      </c>
      <c r="CL75" s="38" t="str">
        <f>+IF(CM75=0," ",INDEX($B$3:CF$31,MATCH(CM75,CF$3:CF$31,0),1))</f>
        <v>Høje-Taastrup</v>
      </c>
      <c r="CM75" s="42">
        <f>SMALL(CF$3:CF$31,7)</f>
        <v>0.14849573817231446</v>
      </c>
      <c r="CO75" s="37">
        <v>7</v>
      </c>
      <c r="CP75" s="38" t="str">
        <f>+IF(CQ75=0," ",INDEX($B$3:CJ$31,MATCH(CQ75,CJ$3:CJ$31,0),1))</f>
        <v>Gladsaxe</v>
      </c>
      <c r="CQ75" s="42">
        <f>SMALL(CJ$3:CJ$31,7)</f>
        <v>0.44835641975599971</v>
      </c>
      <c r="CS75" s="37">
        <v>7</v>
      </c>
      <c r="CT75" s="38" t="str">
        <f t="shared" si="43"/>
        <v>Halsnæs</v>
      </c>
      <c r="CU75" s="41">
        <f>SMALL(CN$3:CN$31,7)</f>
        <v>282190.4292057227</v>
      </c>
    </row>
    <row r="76" spans="3:99" x14ac:dyDescent="0.25">
      <c r="C76" s="37">
        <v>8</v>
      </c>
      <c r="D76" s="38" t="str">
        <f t="shared" si="44"/>
        <v>Brøndby</v>
      </c>
      <c r="E76" s="41">
        <f>SMALL(C$3:C$31,8)</f>
        <v>247641.50943396226</v>
      </c>
      <c r="G76" s="37">
        <v>8</v>
      </c>
      <c r="H76" s="38" t="str">
        <f t="shared" si="30"/>
        <v>Egedal</v>
      </c>
      <c r="I76" s="41">
        <f>SMALL(G$3:G$31,8)</f>
        <v>546769.23076923075</v>
      </c>
      <c r="K76" s="37">
        <v>8</v>
      </c>
      <c r="L76" s="38" t="str">
        <f t="shared" si="31"/>
        <v>Dragør</v>
      </c>
      <c r="M76" s="41">
        <f>SMALL(K$3:K$31,8)</f>
        <v>1085257.5</v>
      </c>
      <c r="O76" s="37">
        <v>8</v>
      </c>
      <c r="P76" s="38" t="str">
        <f t="shared" si="32"/>
        <v>Rudersdal</v>
      </c>
      <c r="Q76" s="41">
        <f>SMALL(O$3:O$31,8)</f>
        <v>662357.4144486693</v>
      </c>
      <c r="S76" s="37">
        <v>8</v>
      </c>
      <c r="T76" s="38" t="str">
        <f t="shared" si="33"/>
        <v>Brøndby</v>
      </c>
      <c r="U76" s="41">
        <f>SMALL(S$3:S$31,8)</f>
        <v>56300.268096514752</v>
      </c>
      <c r="W76" s="37">
        <v>8</v>
      </c>
      <c r="X76" s="38" t="str">
        <f t="shared" si="34"/>
        <v>Tårnby</v>
      </c>
      <c r="Y76" s="41">
        <f>SMALL(W$3:W$31,8)</f>
        <v>926829.26829268294</v>
      </c>
      <c r="AA76" s="37">
        <v>8</v>
      </c>
      <c r="AB76" s="38" t="str">
        <f t="shared" si="35"/>
        <v>Høje-Taastrup</v>
      </c>
      <c r="AC76" s="41">
        <f>SMALL(AA$3:AA$31,8)</f>
        <v>698809.5238095239</v>
      </c>
      <c r="AE76" s="37">
        <v>8</v>
      </c>
      <c r="AF76" s="38" t="str">
        <f t="shared" si="36"/>
        <v>Halsnæs</v>
      </c>
      <c r="AG76" s="41">
        <f>SMALL(AE$3:AE$31,8)</f>
        <v>20111.73184357542</v>
      </c>
      <c r="AI76" s="37">
        <v>8</v>
      </c>
      <c r="AJ76" s="38" t="str">
        <f t="shared" si="37"/>
        <v>Dragør</v>
      </c>
      <c r="AK76" s="41">
        <f>SMALL(AI$3:AI$31,8)</f>
        <v>140391.99406968124</v>
      </c>
      <c r="AM76" s="37">
        <v>8</v>
      </c>
      <c r="AN76" s="38" t="str">
        <f t="shared" si="38"/>
        <v>Ballerup</v>
      </c>
      <c r="AO76" s="41">
        <f>SMALL(AM$3:AM$31,8)</f>
        <v>178326.59409020215</v>
      </c>
      <c r="AQ76" s="37">
        <v>8</v>
      </c>
      <c r="AR76" s="38" t="str">
        <f t="shared" si="45"/>
        <v>Hvidovre</v>
      </c>
      <c r="AS76" s="41">
        <f>SMALL(AP$3:AP$31,8)</f>
        <v>55555.555555555555</v>
      </c>
      <c r="AU76" s="37">
        <v>8</v>
      </c>
      <c r="AV76" s="38" t="str">
        <f t="shared" si="46"/>
        <v>Lyngby-Taarbæk</v>
      </c>
      <c r="AW76" s="41">
        <f>SMALL(AS$3:AS$31,8)</f>
        <v>66787.00361010831</v>
      </c>
      <c r="AY76" s="37">
        <v>8</v>
      </c>
      <c r="AZ76" s="38" t="str">
        <f t="shared" si="39"/>
        <v>Herlev</v>
      </c>
      <c r="BA76" s="38"/>
      <c r="BB76" s="41">
        <f>SMALL(AW$3:AW$31,8)</f>
        <v>266272.18934911245</v>
      </c>
      <c r="BD76" s="37">
        <v>8</v>
      </c>
      <c r="BE76" s="37"/>
      <c r="BF76" s="38" t="str">
        <f t="shared" si="48"/>
        <v>Ballerup</v>
      </c>
      <c r="BG76" s="41">
        <f>SMALL(BA$3:BA$31,8)</f>
        <v>293735.67755974509</v>
      </c>
      <c r="BI76" s="37">
        <v>8</v>
      </c>
      <c r="BJ76" s="38" t="str">
        <f t="shared" si="47"/>
        <v>Høje-Taastrup</v>
      </c>
      <c r="BK76" s="41">
        <f>SMALL(BE$3:BE$31,8)</f>
        <v>304438.02642711147</v>
      </c>
      <c r="BM76" s="37">
        <v>8</v>
      </c>
      <c r="BN76" s="38" t="str">
        <f t="shared" si="40"/>
        <v>Hillerød</v>
      </c>
      <c r="BO76" s="41">
        <f>SMALL(BH$3:BH$31,8)</f>
        <v>64005.412719891756</v>
      </c>
      <c r="BQ76" s="37">
        <v>8</v>
      </c>
      <c r="BR76" s="38" t="str">
        <f t="shared" si="41"/>
        <v>Vallensbæk</v>
      </c>
      <c r="BS76" s="41">
        <f>SMALL(BL$3:BL$31,8)</f>
        <v>366728.97196261684</v>
      </c>
      <c r="BU76" s="37">
        <v>8</v>
      </c>
      <c r="BV76" s="38" t="str">
        <f t="shared" si="42"/>
        <v>Rudersdal</v>
      </c>
      <c r="BW76" s="41">
        <f>SMALL(BP$3:BP$31,8)</f>
        <v>0.48710787815808276</v>
      </c>
      <c r="BY76" s="37">
        <v>8</v>
      </c>
      <c r="BZ76" s="38" t="str">
        <f>+IF(CA76=0," ",INDEX($B$3:BT$31,MATCH(CA76,BT$3:BT$31,0),1))</f>
        <v>København</v>
      </c>
      <c r="CA76" s="42">
        <f>SMALL(BT$3:BT$31,8)</f>
        <v>0.1754812520481622</v>
      </c>
      <c r="CC76" s="37">
        <v>8</v>
      </c>
      <c r="CD76" s="38" t="str">
        <f>+IF(CE76=0," ",INDEX($B$3:BX$31,MATCH(CE76,BX$3:BX$31,0),1))</f>
        <v>Frederiksberg</v>
      </c>
      <c r="CE76" s="42">
        <f>SMALL(BX$3:BX$31,8)</f>
        <v>0.1162756896601843</v>
      </c>
      <c r="CG76" s="37">
        <v>8</v>
      </c>
      <c r="CH76" s="38" t="str">
        <f>+IF(CI76=0," ",INDEX($B$3:CB$31,MATCH(CI76,CB$3:CB$31,0),1))</f>
        <v>Frederiksberg</v>
      </c>
      <c r="CI76" s="42">
        <f>SMALL(CB$3:CB$31,8)</f>
        <v>0.14534461207523036</v>
      </c>
      <c r="CK76" s="37">
        <v>8</v>
      </c>
      <c r="CL76" s="38" t="str">
        <f>+IF(CM76=0," ",INDEX($B$3:CF$31,MATCH(CM76,CF$3:CF$31,0),1))</f>
        <v>Gribskov</v>
      </c>
      <c r="CM76" s="42">
        <f>SMALL(CF$3:CF$31,8)</f>
        <v>0.22185739006966321</v>
      </c>
      <c r="CO76" s="37">
        <v>8</v>
      </c>
      <c r="CP76" s="38" t="str">
        <f>+IF(CQ76=0," ",INDEX($B$3:CJ$31,MATCH(CQ76,CJ$3:CJ$31,0),1))</f>
        <v>Frederikssund</v>
      </c>
      <c r="CQ76" s="42">
        <f>SMALL(CJ$3:CJ$31,8)</f>
        <v>0.46155621370052696</v>
      </c>
      <c r="CS76" s="37">
        <v>8</v>
      </c>
      <c r="CT76" s="38" t="str">
        <f t="shared" si="43"/>
        <v>Vallensbæk</v>
      </c>
      <c r="CU76" s="41">
        <f>SMALL(CN$3:CN$31,8)</f>
        <v>307206.18556701037</v>
      </c>
    </row>
    <row r="77" spans="3:99" x14ac:dyDescent="0.25">
      <c r="C77" s="37">
        <v>9</v>
      </c>
      <c r="D77" s="38" t="str">
        <f t="shared" si="44"/>
        <v>Helsingør</v>
      </c>
      <c r="E77" s="41">
        <f>SMALL(C$3:C$31,9)</f>
        <v>255240.4438964242</v>
      </c>
      <c r="G77" s="37">
        <v>9</v>
      </c>
      <c r="H77" s="38" t="str">
        <f t="shared" si="30"/>
        <v>Lyngby-Taarbæk</v>
      </c>
      <c r="I77" s="41">
        <f>SMALL(G$3:G$31,9)</f>
        <v>576923.07692307688</v>
      </c>
      <c r="K77" s="37">
        <v>9</v>
      </c>
      <c r="L77" s="38" t="str">
        <f t="shared" si="31"/>
        <v>Lyngby-Taarbæk</v>
      </c>
      <c r="M77" s="41">
        <f>SMALL(K$3:K$31,9)</f>
        <v>1103092.7835051548</v>
      </c>
      <c r="O77" s="37">
        <v>9</v>
      </c>
      <c r="P77" s="38" t="str">
        <f t="shared" si="32"/>
        <v>Dragør</v>
      </c>
      <c r="Q77" s="41">
        <f>SMALL(O$3:O$31,9)</f>
        <v>681445.41832669324</v>
      </c>
      <c r="S77" s="37">
        <v>9</v>
      </c>
      <c r="T77" s="38" t="str">
        <f t="shared" si="33"/>
        <v>Ballerup</v>
      </c>
      <c r="U77" s="41">
        <f>SMALL(S$3:S$31,9)</f>
        <v>68411.576420378769</v>
      </c>
      <c r="W77" s="37">
        <v>9</v>
      </c>
      <c r="X77" s="38" t="str">
        <f t="shared" si="34"/>
        <v>Ballerup</v>
      </c>
      <c r="Y77" s="41">
        <f>SMALL(W$3:W$31,9)</f>
        <v>930131.97969543166</v>
      </c>
      <c r="AA77" s="37">
        <v>9</v>
      </c>
      <c r="AB77" s="38" t="str">
        <f t="shared" si="35"/>
        <v>Hørsholm</v>
      </c>
      <c r="AC77" s="41">
        <f>SMALL(AA$3:AA$31,9)</f>
        <v>699412.90598290612</v>
      </c>
      <c r="AE77" s="37">
        <v>9</v>
      </c>
      <c r="AF77" s="38" t="str">
        <f t="shared" si="36"/>
        <v>Bornholm</v>
      </c>
      <c r="AG77" s="41">
        <f>SMALL(AE$3:AE$31,9)</f>
        <v>20806.241872561768</v>
      </c>
      <c r="AI77" s="37">
        <v>9</v>
      </c>
      <c r="AJ77" s="38" t="str">
        <f t="shared" si="37"/>
        <v>Albertslund</v>
      </c>
      <c r="AK77" s="41">
        <f>SMALL(AI$3:AI$31,9)</f>
        <v>141924.60317460317</v>
      </c>
      <c r="AM77" s="37">
        <v>9</v>
      </c>
      <c r="AN77" s="38" t="str">
        <f t="shared" si="38"/>
        <v>Furesø</v>
      </c>
      <c r="AO77" s="41">
        <f>SMALL(AM$3:AM$31,9)</f>
        <v>183578.10413885178</v>
      </c>
      <c r="AQ77" s="37">
        <v>9</v>
      </c>
      <c r="AR77" s="38" t="str">
        <f t="shared" si="45"/>
        <v>Gribskov</v>
      </c>
      <c r="AS77" s="41">
        <f>SMALL(AP$3:AP$31,9)</f>
        <v>56074.766355140186</v>
      </c>
      <c r="AU77" s="37">
        <v>9</v>
      </c>
      <c r="AV77" s="38" t="str">
        <f t="shared" si="46"/>
        <v>Brøndby</v>
      </c>
      <c r="AW77" s="41">
        <f>SMALL(AS$3:AS$31,9)</f>
        <v>71678.321678321663</v>
      </c>
      <c r="AY77" s="37">
        <v>9</v>
      </c>
      <c r="AZ77" s="38" t="str">
        <f t="shared" si="39"/>
        <v>Allerød</v>
      </c>
      <c r="BA77" s="38"/>
      <c r="BB77" s="41">
        <f>SMALL(AW$3:AW$31,9)</f>
        <v>266666.66666666669</v>
      </c>
      <c r="BD77" s="37">
        <v>9</v>
      </c>
      <c r="BE77" s="37"/>
      <c r="BF77" s="38" t="str">
        <f t="shared" si="48"/>
        <v>Ishøj</v>
      </c>
      <c r="BG77" s="41">
        <f>SMALL(BA$3:BA$31,9)</f>
        <v>294599.51456310687</v>
      </c>
      <c r="BI77" s="37">
        <v>9</v>
      </c>
      <c r="BJ77" s="38" t="str">
        <f t="shared" si="47"/>
        <v>Vallensbæk</v>
      </c>
      <c r="BK77" s="41">
        <f>SMALL(BE$3:BE$31,9)</f>
        <v>304754.32849789428</v>
      </c>
      <c r="BM77" s="37">
        <v>9</v>
      </c>
      <c r="BN77" s="38" t="str">
        <f t="shared" si="40"/>
        <v>Høje-Taastrup</v>
      </c>
      <c r="BO77" s="41">
        <f>SMALL(BH$3:BH$31,9)</f>
        <v>64262.044353810859</v>
      </c>
      <c r="BQ77" s="37">
        <v>9</v>
      </c>
      <c r="BR77" s="38" t="str">
        <f t="shared" si="41"/>
        <v>Høje-Taastrup</v>
      </c>
      <c r="BS77" s="41">
        <f>SMALL(BL$3:BL$31,9)</f>
        <v>383370.54975468607</v>
      </c>
      <c r="BU77" s="37">
        <v>9</v>
      </c>
      <c r="BV77" s="38" t="e">
        <f t="shared" si="42"/>
        <v>#NUM!</v>
      </c>
      <c r="BW77" s="41" t="e">
        <f>SMALL(BP$3:BP$31,9)</f>
        <v>#NUM!</v>
      </c>
      <c r="BY77" s="37">
        <v>9</v>
      </c>
      <c r="BZ77" s="38" t="str">
        <f>+IF(CA77=0," ",INDEX($B$3:BT$31,MATCH(CA77,BT$3:BT$31,0),1))</f>
        <v>Furesø</v>
      </c>
      <c r="CA77" s="42">
        <f>SMALL(BT$3:BT$31,9)</f>
        <v>0.17672528055138287</v>
      </c>
      <c r="CC77" s="37">
        <v>9</v>
      </c>
      <c r="CD77" s="38" t="str">
        <f>+IF(CE77=0," ",INDEX($B$3:BX$31,MATCH(CE77,BX$3:BX$31,0),1))</f>
        <v>Glostrup</v>
      </c>
      <c r="CE77" s="42">
        <f>SMALL(BX$3:BX$31,9)</f>
        <v>0.13677084045681462</v>
      </c>
      <c r="CG77" s="37">
        <v>9</v>
      </c>
      <c r="CH77" s="38" t="str">
        <f>+IF(CI77=0," ",INDEX($B$3:CB$31,MATCH(CI77,CB$3:CB$31,0),1))</f>
        <v>København</v>
      </c>
      <c r="CI77" s="42">
        <f>SMALL(CB$3:CB$31,9)</f>
        <v>0.14799623666712475</v>
      </c>
      <c r="CK77" s="37">
        <v>9</v>
      </c>
      <c r="CL77" s="38" t="str">
        <f>+IF(CM77=0," ",INDEX($B$3:CF$31,MATCH(CM77,CF$3:CF$31,0),1))</f>
        <v>Gentofte</v>
      </c>
      <c r="CM77" s="42">
        <f>SMALL(CF$3:CF$31,9)</f>
        <v>0.22713801360931313</v>
      </c>
      <c r="CO77" s="37">
        <v>9</v>
      </c>
      <c r="CP77" s="38" t="str">
        <f>+IF(CQ77=0," ",INDEX($B$3:CJ$31,MATCH(CQ77,CJ$3:CJ$31,0),1))</f>
        <v>Høje-Taastrup</v>
      </c>
      <c r="CQ77" s="42">
        <f>SMALL(CJ$3:CJ$31,9)</f>
        <v>0.56428380505479492</v>
      </c>
      <c r="CS77" s="37">
        <v>9</v>
      </c>
      <c r="CT77" s="38" t="str">
        <f t="shared" si="43"/>
        <v>Høje-Taastrup</v>
      </c>
      <c r="CU77" s="41">
        <f>SMALL(CN$3:CN$31,9)</f>
        <v>308001.57461840898</v>
      </c>
    </row>
    <row r="78" spans="3:99" x14ac:dyDescent="0.25">
      <c r="C78">
        <v>10</v>
      </c>
      <c r="D78" s="6" t="str">
        <f t="shared" si="44"/>
        <v>Fredensborg</v>
      </c>
      <c r="E78" s="8">
        <f>SMALL(C$3:C$31,10)</f>
        <v>261756.82889936827</v>
      </c>
      <c r="G78">
        <v>10</v>
      </c>
      <c r="H78" s="6" t="str">
        <f t="shared" si="30"/>
        <v>Ballerup</v>
      </c>
      <c r="I78" s="8">
        <f>SMALL(G$3:G$31,10)</f>
        <v>619000</v>
      </c>
      <c r="K78">
        <v>10</v>
      </c>
      <c r="L78" s="6" t="str">
        <f t="shared" si="31"/>
        <v>Hillerød</v>
      </c>
      <c r="M78" s="8">
        <f>SMALL(K$3:K$31,10)</f>
        <v>1107808.564231738</v>
      </c>
      <c r="O78">
        <v>10</v>
      </c>
      <c r="P78" s="6" t="str">
        <f t="shared" si="32"/>
        <v>Gribskov</v>
      </c>
      <c r="Q78" s="8">
        <f>SMALL(O$3:O$31,10)</f>
        <v>700197.23865877709</v>
      </c>
      <c r="S78">
        <v>10</v>
      </c>
      <c r="T78" s="6" t="str">
        <f t="shared" si="33"/>
        <v>Rudersdal</v>
      </c>
      <c r="U78" s="8">
        <f>SMALL(S$3:S$31,10)</f>
        <v>72425.828970331597</v>
      </c>
      <c r="W78">
        <v>10</v>
      </c>
      <c r="X78" s="6" t="str">
        <f t="shared" si="34"/>
        <v>Herlev</v>
      </c>
      <c r="Y78" s="8">
        <f>SMALL(W$3:W$31,10)</f>
        <v>949999.99999999988</v>
      </c>
      <c r="AA78">
        <v>10</v>
      </c>
      <c r="AB78" s="6" t="str">
        <f t="shared" si="35"/>
        <v>Ishøj</v>
      </c>
      <c r="AC78" s="8">
        <f>SMALL(AA$3:AA$31,10)</f>
        <v>711246.20060790284</v>
      </c>
      <c r="AE78">
        <v>10</v>
      </c>
      <c r="AF78" s="6" t="str">
        <f t="shared" si="36"/>
        <v>Hillerød</v>
      </c>
      <c r="AG78" s="8">
        <f>SMALL(AE$3:AE$31,10)</f>
        <v>21740.301724137931</v>
      </c>
      <c r="AI78">
        <v>10</v>
      </c>
      <c r="AJ78" s="6" t="str">
        <f t="shared" si="37"/>
        <v>Herlev</v>
      </c>
      <c r="AK78" s="8">
        <f>SMALL(AI$3:AI$31,10)</f>
        <v>142592.59259259261</v>
      </c>
      <c r="AM78">
        <v>10</v>
      </c>
      <c r="AN78" s="6" t="str">
        <f t="shared" si="38"/>
        <v>Herlev</v>
      </c>
      <c r="AO78" s="8">
        <f>SMALL(AM$3:AM$31,10)</f>
        <v>193645.99092284418</v>
      </c>
      <c r="AQ78">
        <v>10</v>
      </c>
      <c r="AR78" s="6" t="str">
        <f t="shared" si="45"/>
        <v>Egedal</v>
      </c>
      <c r="AS78" s="8">
        <f>SMALL(AP$3:AP$31,10)</f>
        <v>56790.123456790119</v>
      </c>
      <c r="AU78">
        <v>10</v>
      </c>
      <c r="AV78" s="6" t="str">
        <f t="shared" si="46"/>
        <v>Høje-Taastrup</v>
      </c>
      <c r="AW78" s="8">
        <f>SMALL(AS$3:AS$31,10)</f>
        <v>74668.495656149971</v>
      </c>
      <c r="AY78">
        <v>10</v>
      </c>
      <c r="AZ78" s="6" t="str">
        <f t="shared" si="39"/>
        <v>Frederiksberg</v>
      </c>
      <c r="BA78" s="6"/>
      <c r="BB78" s="8">
        <f>SMALL(AW$3:AW$31,10)</f>
        <v>272559.85267034988</v>
      </c>
      <c r="BD78">
        <v>10</v>
      </c>
      <c r="BF78" s="6" t="str">
        <f t="shared" si="48"/>
        <v>Vallensbæk</v>
      </c>
      <c r="BG78" s="8">
        <f>SMALL(BA$3:BA$31,10)</f>
        <v>294678.94027840142</v>
      </c>
      <c r="BI78">
        <v>10</v>
      </c>
      <c r="BJ78" s="6" t="str">
        <f t="shared" si="47"/>
        <v>Gladsaxe</v>
      </c>
      <c r="BK78" s="8">
        <f>SMALL(BE$3:BE$31,10)</f>
        <v>310593.01059301058</v>
      </c>
      <c r="BM78">
        <v>10</v>
      </c>
      <c r="BN78" s="6" t="str">
        <f t="shared" si="40"/>
        <v>Ballerup</v>
      </c>
      <c r="BO78" s="8">
        <f>SMALL(BH$3:BH$31,10)</f>
        <v>66655.172413793087</v>
      </c>
      <c r="BQ78">
        <v>10</v>
      </c>
      <c r="BR78" s="6" t="str">
        <f t="shared" si="41"/>
        <v>Rudersdal</v>
      </c>
      <c r="BS78" s="8">
        <f>SMALL(BL$3:BL$31,10)</f>
        <v>397467.78204838349</v>
      </c>
      <c r="BU78">
        <v>10</v>
      </c>
      <c r="BV78" s="6" t="e">
        <f t="shared" si="42"/>
        <v>#NUM!</v>
      </c>
      <c r="BW78" s="8" t="e">
        <f>SMALL(BP$3:BP$31,10)</f>
        <v>#NUM!</v>
      </c>
      <c r="BY78">
        <v>10</v>
      </c>
      <c r="BZ78" s="6" t="str">
        <f>+IF(CA78=0," ",INDEX($B$3:BT$31,MATCH(CA78,BT$3:BT$31,0),1))</f>
        <v>Helsingør</v>
      </c>
      <c r="CA78" s="14">
        <f>SMALL(BT$3:BT$31,10)</f>
        <v>0.19852524106636416</v>
      </c>
      <c r="CC78">
        <v>10</v>
      </c>
      <c r="CD78" s="6" t="str">
        <f>+IF(CE78=0," ",INDEX($B$3:BX$31,MATCH(CE78,BX$3:BX$31,0),1))</f>
        <v>Ishøj</v>
      </c>
      <c r="CE78" s="14">
        <f>SMALL(BX$3:BX$31,10)</f>
        <v>0.13744759810322316</v>
      </c>
      <c r="CG78">
        <v>10</v>
      </c>
      <c r="CH78" s="6" t="str">
        <f>+IF(CI78=0," ",INDEX($B$3:CB$31,MATCH(CI78,CB$3:CB$31,0),1))</f>
        <v>Hillerød</v>
      </c>
      <c r="CI78" s="14">
        <f>SMALL(CB$3:CB$31,10)</f>
        <v>0.15520238390861685</v>
      </c>
      <c r="CK78">
        <v>10</v>
      </c>
      <c r="CL78" s="6" t="str">
        <f>+IF(CM78=0," ",INDEX($B$3:CF$31,MATCH(CM78,CF$3:CF$31,0),1))</f>
        <v>Egedal</v>
      </c>
      <c r="CM78" s="14">
        <f>SMALL(CF$3:CF$31,10)</f>
        <v>0.23113371085172774</v>
      </c>
      <c r="CO78">
        <v>10</v>
      </c>
      <c r="CP78" s="6" t="str">
        <f>+IF(CQ78=0," ",INDEX($B$3:CJ$31,MATCH(CQ78,CJ$3:CJ$31,0),1))</f>
        <v>Brøndby</v>
      </c>
      <c r="CQ78" s="14">
        <f>SMALL(CJ$3:CJ$31,10)</f>
        <v>0.58770343580470163</v>
      </c>
      <c r="CS78">
        <v>10</v>
      </c>
      <c r="CT78" s="6" t="str">
        <f t="shared" si="43"/>
        <v>Gladsaxe</v>
      </c>
      <c r="CU78" s="8">
        <f>SMALL(CN$3:CN$31,10)</f>
        <v>309968.46709388663</v>
      </c>
    </row>
    <row r="79" spans="3:99" x14ac:dyDescent="0.25">
      <c r="C79">
        <v>11</v>
      </c>
      <c r="D79" s="6" t="str">
        <f t="shared" si="44"/>
        <v>Tårnby</v>
      </c>
      <c r="E79" s="8">
        <f>SMALL(C$3:C$31,11)</f>
        <v>265517.24137931032</v>
      </c>
      <c r="G79">
        <v>11</v>
      </c>
      <c r="H79" s="6" t="str">
        <f t="shared" si="30"/>
        <v>København</v>
      </c>
      <c r="I79" s="8">
        <f>SMALL(G$3:G$31,11)</f>
        <v>647619.04761904757</v>
      </c>
      <c r="K79">
        <v>11</v>
      </c>
      <c r="L79" s="6" t="str">
        <f t="shared" si="31"/>
        <v>Albertslund</v>
      </c>
      <c r="M79" s="8">
        <f>SMALL(K$3:K$31,11)</f>
        <v>1121764.705882353</v>
      </c>
      <c r="O79">
        <v>11</v>
      </c>
      <c r="P79" s="6" t="str">
        <f t="shared" si="32"/>
        <v>Hillerød</v>
      </c>
      <c r="Q79" s="8">
        <f>SMALL(O$3:O$31,11)</f>
        <v>704419.88950276247</v>
      </c>
      <c r="S79">
        <v>11</v>
      </c>
      <c r="T79" s="6" t="str">
        <f t="shared" si="33"/>
        <v>Gentofte</v>
      </c>
      <c r="U79" s="8">
        <f>SMALL(S$3:S$31,11)</f>
        <v>74748.977314986987</v>
      </c>
      <c r="W79">
        <v>11</v>
      </c>
      <c r="X79" s="6" t="str">
        <f t="shared" si="34"/>
        <v>Gladsaxe</v>
      </c>
      <c r="Y79" s="8">
        <f>SMALL(W$3:W$31,11)</f>
        <v>991636.79808841099</v>
      </c>
      <c r="AA79">
        <v>11</v>
      </c>
      <c r="AB79" s="6" t="str">
        <f t="shared" si="35"/>
        <v>Furesø</v>
      </c>
      <c r="AC79" s="8">
        <f>SMALL(AA$3:AA$31,11)</f>
        <v>713153.72424722661</v>
      </c>
      <c r="AE79">
        <v>11</v>
      </c>
      <c r="AF79" s="6" t="str">
        <f t="shared" si="36"/>
        <v>Brøndby</v>
      </c>
      <c r="AG79" s="8">
        <f>SMALL(AE$3:AE$31,11)</f>
        <v>22368.42105263158</v>
      </c>
      <c r="AI79">
        <v>11</v>
      </c>
      <c r="AJ79" s="6" t="str">
        <f t="shared" si="37"/>
        <v>Furesø</v>
      </c>
      <c r="AK79" s="8">
        <f>SMALL(AI$3:AI$31,11)</f>
        <v>144927.53623188406</v>
      </c>
      <c r="AM79">
        <v>11</v>
      </c>
      <c r="AN79" s="6" t="str">
        <f t="shared" si="38"/>
        <v>Gentofte</v>
      </c>
      <c r="AO79" s="8">
        <f>SMALL(AM$3:AM$31,11)</f>
        <v>205847.95321637421</v>
      </c>
      <c r="AQ79">
        <v>11</v>
      </c>
      <c r="AR79" s="6" t="str">
        <f t="shared" si="45"/>
        <v>Gladsaxe</v>
      </c>
      <c r="AS79" s="8">
        <f>SMALL(AP$3:AP$31,11)</f>
        <v>63157.894736842107</v>
      </c>
      <c r="AU79">
        <v>11</v>
      </c>
      <c r="AV79" s="6" t="str">
        <f t="shared" si="46"/>
        <v>Frederikssund</v>
      </c>
      <c r="AW79" s="8">
        <f>SMALL(AS$3:AS$31,11)</f>
        <v>76374.745417515267</v>
      </c>
      <c r="AY79">
        <v>11</v>
      </c>
      <c r="AZ79" s="6" t="str">
        <f t="shared" si="39"/>
        <v>Hvidovre</v>
      </c>
      <c r="BA79" s="6"/>
      <c r="BB79" s="8">
        <f>SMALL(AW$3:AW$31,11)</f>
        <v>278061.22448979592</v>
      </c>
      <c r="BD79">
        <v>11</v>
      </c>
      <c r="BF79" s="6" t="str">
        <f t="shared" si="48"/>
        <v>Frederikssund</v>
      </c>
      <c r="BG79" s="8">
        <f>SMALL(BA$3:BA$31,11)</f>
        <v>304932.10605723911</v>
      </c>
      <c r="BI79">
        <v>11</v>
      </c>
      <c r="BJ79" s="6" t="str">
        <f t="shared" si="47"/>
        <v>Tårnby</v>
      </c>
      <c r="BK79" s="8">
        <f>SMALL(BE$3:BE$31,11)</f>
        <v>312442.39631336404</v>
      </c>
      <c r="BM79">
        <v>11</v>
      </c>
      <c r="BN79" s="6" t="str">
        <f t="shared" si="40"/>
        <v>Egedal</v>
      </c>
      <c r="BO79" s="8">
        <f>SMALL(BH$3:BH$31,11)</f>
        <v>70917.431192660544</v>
      </c>
      <c r="BQ79">
        <v>11</v>
      </c>
      <c r="BR79" s="6" t="str">
        <f t="shared" si="41"/>
        <v>Ishøj</v>
      </c>
      <c r="BS79" s="8">
        <f>SMALL(BL$3:BL$31,11)</f>
        <v>411498.41557265725</v>
      </c>
      <c r="BU79">
        <v>11</v>
      </c>
      <c r="BV79" s="6" t="e">
        <f t="shared" si="42"/>
        <v>#NUM!</v>
      </c>
      <c r="BW79" s="8" t="e">
        <f>SMALL(BP$3:BP$31,11)</f>
        <v>#NUM!</v>
      </c>
      <c r="BY79">
        <v>11</v>
      </c>
      <c r="BZ79" s="6" t="str">
        <f>+IF(CA79=0," ",INDEX($B$3:BT$31,MATCH(CA79,BT$3:BT$31,0),1))</f>
        <v>Gentofte</v>
      </c>
      <c r="CA79" s="14">
        <f>SMALL(BT$3:BT$31,11)</f>
        <v>0.20817032980060221</v>
      </c>
      <c r="CC79">
        <v>11</v>
      </c>
      <c r="CD79" s="6" t="str">
        <f>+IF(CE79=0," ",INDEX($B$3:BX$31,MATCH(CE79,BX$3:BX$31,0),1))</f>
        <v>Lyngby-Taarbæk</v>
      </c>
      <c r="CE79" s="14">
        <f>SMALL(BX$3:BX$31,11)</f>
        <v>0.14315572479743466</v>
      </c>
      <c r="CG79">
        <v>11</v>
      </c>
      <c r="CH79" s="6" t="str">
        <f>+IF(CI79=0," ",INDEX($B$3:CB$31,MATCH(CI79,CB$3:CB$31,0),1))</f>
        <v>Gentofte</v>
      </c>
      <c r="CI79" s="14">
        <f>SMALL(CB$3:CB$31,11)</f>
        <v>0.16999786613557152</v>
      </c>
      <c r="CK79">
        <v>11</v>
      </c>
      <c r="CL79" s="6" t="str">
        <f>+IF(CM79=0," ",INDEX($B$3:CF$31,MATCH(CM79,CF$3:CF$31,0),1))</f>
        <v>Hørsholm</v>
      </c>
      <c r="CM79" s="14">
        <f>SMALL(CF$3:CF$31,11)</f>
        <v>0.23779327837666456</v>
      </c>
      <c r="CO79">
        <v>11</v>
      </c>
      <c r="CP79" s="6" t="str">
        <f>+IF(CQ79=0," ",INDEX($B$3:CJ$31,MATCH(CQ79,CJ$3:CJ$31,0),1))</f>
        <v>København</v>
      </c>
      <c r="CQ79" s="14">
        <f>SMALL(CJ$3:CJ$31,11)</f>
        <v>0.67866845671638631</v>
      </c>
      <c r="CS79">
        <v>11</v>
      </c>
      <c r="CT79" s="6" t="str">
        <f t="shared" si="43"/>
        <v>Ballerup</v>
      </c>
      <c r="CU79" s="8">
        <f>SMALL(CN$3:CN$31,11)</f>
        <v>315956.32490013324</v>
      </c>
    </row>
    <row r="80" spans="3:99" x14ac:dyDescent="0.25">
      <c r="C80">
        <v>12</v>
      </c>
      <c r="D80" s="6" t="str">
        <f t="shared" si="44"/>
        <v>Gribskov</v>
      </c>
      <c r="E80" s="8">
        <f>SMALL(C$3:C$31,12)</f>
        <v>265705.78098073008</v>
      </c>
      <c r="G80">
        <v>12</v>
      </c>
      <c r="H80" s="6" t="str">
        <f t="shared" si="30"/>
        <v>Frederikssund</v>
      </c>
      <c r="I80" s="8">
        <f>SMALL(G$3:G$31,12)</f>
        <v>660000</v>
      </c>
      <c r="K80">
        <v>12</v>
      </c>
      <c r="L80" s="6" t="str">
        <f t="shared" si="31"/>
        <v>Helsingør</v>
      </c>
      <c r="M80" s="8">
        <f>SMALL(K$3:K$31,12)</f>
        <v>1142857.142857143</v>
      </c>
      <c r="O80">
        <v>12</v>
      </c>
      <c r="P80" s="6" t="str">
        <f t="shared" si="32"/>
        <v>Allerød</v>
      </c>
      <c r="Q80" s="8">
        <f>SMALL(O$3:O$31,12)</f>
        <v>710000</v>
      </c>
      <c r="S80">
        <v>12</v>
      </c>
      <c r="T80" s="6" t="str">
        <f t="shared" si="33"/>
        <v>Glostrup</v>
      </c>
      <c r="U80" s="8">
        <f>SMALL(S$3:S$31,12)</f>
        <v>76618.690313779007</v>
      </c>
      <c r="W80">
        <v>12</v>
      </c>
      <c r="X80" s="6" t="str">
        <f t="shared" si="34"/>
        <v>Frederikssund</v>
      </c>
      <c r="Y80" s="8">
        <f>SMALL(W$3:W$31,12)</f>
        <v>995966.02972399152</v>
      </c>
      <c r="AA80">
        <v>12</v>
      </c>
      <c r="AB80" s="6" t="str">
        <f t="shared" si="35"/>
        <v>Hillerød</v>
      </c>
      <c r="AC80" s="8">
        <f>SMALL(AA$3:AA$31,12)</f>
        <v>714791.80436219438</v>
      </c>
      <c r="AE80">
        <v>12</v>
      </c>
      <c r="AF80" s="6" t="str">
        <f t="shared" si="36"/>
        <v>Gentofte</v>
      </c>
      <c r="AG80" s="8">
        <f>SMALL(AE$3:AE$31,12)</f>
        <v>22465.088038858532</v>
      </c>
      <c r="AI80">
        <v>12</v>
      </c>
      <c r="AJ80" s="6" t="str">
        <f t="shared" si="37"/>
        <v>Lyngby-Taarbæk</v>
      </c>
      <c r="AK80" s="8">
        <f>SMALL(AI$3:AI$31,12)</f>
        <v>145510.83591331271</v>
      </c>
      <c r="AM80">
        <v>12</v>
      </c>
      <c r="AN80" s="6" t="str">
        <f t="shared" si="38"/>
        <v>Rudersdal</v>
      </c>
      <c r="AO80" s="8">
        <f>SMALL(AM$3:AM$31,12)</f>
        <v>211788.2117882118</v>
      </c>
      <c r="AQ80">
        <v>12</v>
      </c>
      <c r="AR80" s="6" t="str">
        <f t="shared" si="45"/>
        <v>Fredensborg</v>
      </c>
      <c r="AS80" s="8">
        <f>SMALL(AP$3:AP$31,12)</f>
        <v>64526.45</v>
      </c>
      <c r="AU80">
        <v>12</v>
      </c>
      <c r="AV80" s="6" t="str">
        <f t="shared" si="46"/>
        <v>Rudersdal</v>
      </c>
      <c r="AW80" s="8">
        <f>SMALL(AS$3:AS$31,12)</f>
        <v>79207.920792079211</v>
      </c>
      <c r="AY80">
        <v>12</v>
      </c>
      <c r="AZ80" s="6" t="str">
        <f t="shared" si="39"/>
        <v>Gladsaxe</v>
      </c>
      <c r="BA80" s="6"/>
      <c r="BB80" s="8">
        <f>SMALL(AW$3:AW$31,12)</f>
        <v>278325.12315270928</v>
      </c>
      <c r="BD80">
        <v>12</v>
      </c>
      <c r="BF80" s="6" t="str">
        <f t="shared" si="48"/>
        <v>Rudersdal</v>
      </c>
      <c r="BG80" s="8">
        <f>SMALL(BA$3:BA$31,12)</f>
        <v>308809.29332042602</v>
      </c>
      <c r="BI80">
        <v>12</v>
      </c>
      <c r="BJ80" s="6" t="str">
        <f t="shared" si="47"/>
        <v>Ballerup</v>
      </c>
      <c r="BK80" s="8">
        <f>SMALL(BE$3:BE$31,12)</f>
        <v>314496.94192816166</v>
      </c>
      <c r="BM80">
        <v>12</v>
      </c>
      <c r="BN80" s="6" t="str">
        <f t="shared" si="40"/>
        <v>Brøndby</v>
      </c>
      <c r="BO80" s="8">
        <f>SMALL(BH$3:BH$31,12)</f>
        <v>72790.294627383002</v>
      </c>
      <c r="BQ80">
        <v>12</v>
      </c>
      <c r="BR80" s="6" t="str">
        <f t="shared" si="41"/>
        <v>Ballerup</v>
      </c>
      <c r="BS80" s="8">
        <f>SMALL(BL$3:BL$31,12)</f>
        <v>416438.99549444433</v>
      </c>
      <c r="BU80">
        <v>12</v>
      </c>
      <c r="BV80" s="6" t="e">
        <f t="shared" si="42"/>
        <v>#NUM!</v>
      </c>
      <c r="BW80" s="8" t="e">
        <f>SMALL(BP$3:BP$31,12)</f>
        <v>#NUM!</v>
      </c>
      <c r="BY80">
        <v>12</v>
      </c>
      <c r="BZ80" s="6" t="str">
        <f>+IF(CA80=0," ",INDEX($B$3:BT$31,MATCH(CA80,BT$3:BT$31,0),1))</f>
        <v>Ballerup</v>
      </c>
      <c r="CA80" s="14">
        <f>SMALL(BT$3:BT$31,12)</f>
        <v>0.23963575365444525</v>
      </c>
      <c r="CC80">
        <v>12</v>
      </c>
      <c r="CD80" s="6" t="str">
        <f>+IF(CE80=0," ",INDEX($B$3:BX$31,MATCH(CE80,BX$3:BX$31,0),1))</f>
        <v>Fredensborg</v>
      </c>
      <c r="CE80" s="14">
        <f>SMALL(BX$3:BX$31,12)</f>
        <v>0.1755155770074594</v>
      </c>
      <c r="CG80">
        <v>12</v>
      </c>
      <c r="CH80" s="6" t="str">
        <f>+IF(CI80=0," ",INDEX($B$3:CB$31,MATCH(CI80,CB$3:CB$31,0),1))</f>
        <v>Halsnæs</v>
      </c>
      <c r="CI80" s="14">
        <f>SMALL(CB$3:CB$31,12)</f>
        <v>0.17257248044178555</v>
      </c>
      <c r="CK80">
        <v>12</v>
      </c>
      <c r="CL80" s="6" t="str">
        <f>+IF(CM80=0," ",INDEX($B$3:CF$31,MATCH(CM80,CF$3:CF$31,0),1))</f>
        <v>Hillerød</v>
      </c>
      <c r="CM80" s="14">
        <f>SMALL(CF$3:CF$31,12)</f>
        <v>0.2793642910355103</v>
      </c>
      <c r="CO80">
        <v>12</v>
      </c>
      <c r="CP80" s="6" t="str">
        <f>+IF(CQ80=0," ",INDEX($B$3:CJ$31,MATCH(CQ80,CJ$3:CJ$31,0),1))</f>
        <v>Gribskov</v>
      </c>
      <c r="CQ80" s="14">
        <f>SMALL(CJ$3:CJ$31,12)</f>
        <v>0.70994364822292233</v>
      </c>
      <c r="CS80">
        <v>12</v>
      </c>
      <c r="CT80" s="6" t="str">
        <f t="shared" si="43"/>
        <v>Tårnby</v>
      </c>
      <c r="CU80" s="8">
        <f>SMALL(CN$3:CN$31,12)</f>
        <v>317032.04047217534</v>
      </c>
    </row>
    <row r="81" spans="3:99" x14ac:dyDescent="0.25">
      <c r="C81">
        <v>13</v>
      </c>
      <c r="D81" s="6" t="str">
        <f t="shared" si="44"/>
        <v>Bornholm</v>
      </c>
      <c r="E81" s="8">
        <f>SMALL(C$3:C$31,13)</f>
        <v>267391.30434782611</v>
      </c>
      <c r="G81">
        <v>13</v>
      </c>
      <c r="H81" s="6" t="str">
        <f t="shared" si="30"/>
        <v>Gribskov</v>
      </c>
      <c r="I81" s="8">
        <f>SMALL(G$3:G$31,13)</f>
        <v>666666.66666666686</v>
      </c>
      <c r="K81">
        <v>13</v>
      </c>
      <c r="L81" s="6" t="str">
        <f t="shared" si="31"/>
        <v>Bornholm</v>
      </c>
      <c r="M81" s="8">
        <f>SMALL(K$3:K$31,13)</f>
        <v>1160000</v>
      </c>
      <c r="O81">
        <v>13</v>
      </c>
      <c r="P81" s="6" t="str">
        <f t="shared" si="32"/>
        <v>Frederikssund</v>
      </c>
      <c r="Q81" s="8">
        <f>SMALL(O$3:O$31,13)</f>
        <v>720241.69184290024</v>
      </c>
      <c r="S81">
        <v>13</v>
      </c>
      <c r="T81" s="6" t="str">
        <f t="shared" si="33"/>
        <v>Bornholm</v>
      </c>
      <c r="U81" s="8">
        <f>SMALL(S$3:S$31,13)</f>
        <v>79279.76350443429</v>
      </c>
      <c r="W81">
        <v>13</v>
      </c>
      <c r="X81" s="6" t="str">
        <f t="shared" si="34"/>
        <v>Hørsholm</v>
      </c>
      <c r="Y81" s="8">
        <f>SMALL(W$3:W$31,13)</f>
        <v>996713.27702702698</v>
      </c>
      <c r="AA81">
        <v>13</v>
      </c>
      <c r="AB81" s="6" t="str">
        <f t="shared" si="35"/>
        <v>Herlev</v>
      </c>
      <c r="AC81" s="8">
        <f>SMALL(AA$3:AA$31,13)</f>
        <v>721021.61100196466</v>
      </c>
      <c r="AE81">
        <v>13</v>
      </c>
      <c r="AF81" s="6" t="str">
        <f t="shared" si="36"/>
        <v>Glostrup</v>
      </c>
      <c r="AG81" s="8">
        <f>SMALL(AE$3:AE$31,13)</f>
        <v>22469.228070175439</v>
      </c>
      <c r="AI81">
        <v>13</v>
      </c>
      <c r="AJ81" s="6" t="str">
        <f t="shared" si="37"/>
        <v>Ishøj</v>
      </c>
      <c r="AK81" s="8">
        <f>SMALL(AI$3:AI$31,13)</f>
        <v>145985.40145985401</v>
      </c>
      <c r="AM81">
        <v>13</v>
      </c>
      <c r="AN81" s="6" t="str">
        <f t="shared" si="38"/>
        <v>Lyngby-Taarbæk</v>
      </c>
      <c r="AO81" s="8">
        <f>SMALL(AM$3:AM$31,13)</f>
        <v>219575.63312799454</v>
      </c>
      <c r="AQ81">
        <v>13</v>
      </c>
      <c r="AR81" s="6" t="str">
        <f t="shared" si="45"/>
        <v>Gentofte</v>
      </c>
      <c r="AS81" s="8">
        <f>SMALL(AP$3:AP$31,13)</f>
        <v>65217.391304347831</v>
      </c>
      <c r="AU81">
        <v>13</v>
      </c>
      <c r="AV81" s="6" t="str">
        <f t="shared" si="46"/>
        <v>Egedal</v>
      </c>
      <c r="AW81" s="8">
        <f>SMALL(AS$3:AS$31,13)</f>
        <v>79270.072992700734</v>
      </c>
      <c r="AY81">
        <v>13</v>
      </c>
      <c r="AZ81" s="6" t="str">
        <f t="shared" si="39"/>
        <v>Lyngby-Taarbæk</v>
      </c>
      <c r="BA81" s="6"/>
      <c r="BB81" s="8">
        <f>SMALL(AW$3:AW$31,13)</f>
        <v>284946.2365591398</v>
      </c>
      <c r="BD81">
        <v>13</v>
      </c>
      <c r="BF81" s="6" t="str">
        <f t="shared" si="48"/>
        <v>Gribskov</v>
      </c>
      <c r="BG81" s="8">
        <f>SMALL(BA$3:BA$31,13)</f>
        <v>308952.26238182321</v>
      </c>
      <c r="BI81">
        <v>13</v>
      </c>
      <c r="BJ81" s="6" t="str">
        <f t="shared" si="47"/>
        <v>Ishøj</v>
      </c>
      <c r="BK81" s="8">
        <f>SMALL(BE$3:BE$31,13)</f>
        <v>317835.53663455084</v>
      </c>
      <c r="BM81">
        <v>13</v>
      </c>
      <c r="BN81" s="6" t="str">
        <f t="shared" si="40"/>
        <v>Gribskov</v>
      </c>
      <c r="BO81" s="8">
        <f>SMALL(BH$3:BH$31,13)</f>
        <v>74646.07464607463</v>
      </c>
      <c r="BQ81">
        <v>13</v>
      </c>
      <c r="BR81" s="6" t="str">
        <f t="shared" si="41"/>
        <v>Hørsholm</v>
      </c>
      <c r="BS81" s="8">
        <f>SMALL(BL$3:BL$31,13)</f>
        <v>418278.54446100356</v>
      </c>
      <c r="BU81">
        <v>13</v>
      </c>
      <c r="BV81" s="6" t="e">
        <f t="shared" si="42"/>
        <v>#NUM!</v>
      </c>
      <c r="BW81" s="8" t="e">
        <f>SMALL(BP$3:BP$31,13)</f>
        <v>#NUM!</v>
      </c>
      <c r="BY81">
        <v>13</v>
      </c>
      <c r="BZ81" s="6" t="str">
        <f>+IF(CA81=0," ",INDEX($B$3:BT$31,MATCH(CA81,BT$3:BT$31,0),1))</f>
        <v>Hvidovre</v>
      </c>
      <c r="CA81" s="14">
        <f>SMALL(BT$3:BT$31,13)</f>
        <v>0.24153083803409481</v>
      </c>
      <c r="CC81">
        <v>13</v>
      </c>
      <c r="CD81" s="6" t="str">
        <f>+IF(CE81=0," ",INDEX($B$3:BX$31,MATCH(CE81,BX$3:BX$31,0),1))</f>
        <v>Høje-Taastrup</v>
      </c>
      <c r="CE81" s="14">
        <f>SMALL(BX$3:BX$31,13)</f>
        <v>0.20789403344124024</v>
      </c>
      <c r="CG81">
        <v>13</v>
      </c>
      <c r="CH81" s="6" t="str">
        <f>+IF(CI81=0," ",INDEX($B$3:CB$31,MATCH(CI81,CB$3:CB$31,0),1))</f>
        <v>Egedal</v>
      </c>
      <c r="CI81" s="14">
        <f>SMALL(CB$3:CB$31,13)</f>
        <v>0.1926114257097731</v>
      </c>
      <c r="CK81">
        <v>13</v>
      </c>
      <c r="CL81" s="6" t="str">
        <f>+IF(CM81=0," ",INDEX($B$3:CF$31,MATCH(CM81,CF$3:CF$31,0),1))</f>
        <v>Fredensborg</v>
      </c>
      <c r="CM81" s="14">
        <f>SMALL(CF$3:CF$31,13)</f>
        <v>0.30715225976305399</v>
      </c>
      <c r="CO81">
        <v>13</v>
      </c>
      <c r="CP81" s="6" t="str">
        <f>+IF(CQ81=0," ",INDEX($B$3:CJ$31,MATCH(CQ81,CJ$3:CJ$31,0),1))</f>
        <v>Hillerød</v>
      </c>
      <c r="CQ81" s="14">
        <f>SMALL(CJ$3:CJ$31,13)</f>
        <v>0.77601191954308413</v>
      </c>
      <c r="CS81">
        <v>13</v>
      </c>
      <c r="CT81" s="6" t="str">
        <f t="shared" si="43"/>
        <v>Rudersdal</v>
      </c>
      <c r="CU81" s="8">
        <f>SMALL(CN$3:CN$31,13)</f>
        <v>320714.38422286592</v>
      </c>
    </row>
    <row r="82" spans="3:99" x14ac:dyDescent="0.25">
      <c r="C82">
        <v>14</v>
      </c>
      <c r="D82" s="6" t="str">
        <f t="shared" si="44"/>
        <v>Hørsholm</v>
      </c>
      <c r="E82" s="8">
        <f>SMALL(C$3:C$31,14)</f>
        <v>268794.88584474887</v>
      </c>
      <c r="G82">
        <v>14</v>
      </c>
      <c r="H82" s="6" t="str">
        <f t="shared" si="30"/>
        <v>Hvidovre</v>
      </c>
      <c r="I82" s="8">
        <f>SMALL(G$3:G$31,14)</f>
        <v>697500</v>
      </c>
      <c r="K82">
        <v>14</v>
      </c>
      <c r="L82" s="6" t="str">
        <f t="shared" si="31"/>
        <v>Frederikssund</v>
      </c>
      <c r="M82" s="8">
        <f>SMALL(K$3:K$31,14)</f>
        <v>1220000</v>
      </c>
      <c r="O82">
        <v>14</v>
      </c>
      <c r="P82" s="6" t="str">
        <f t="shared" si="32"/>
        <v>København</v>
      </c>
      <c r="Q82" s="8">
        <f>SMALL(O$3:O$31,14)</f>
        <v>720273.67096571252</v>
      </c>
      <c r="S82">
        <v>14</v>
      </c>
      <c r="T82" s="6" t="str">
        <f t="shared" si="33"/>
        <v>København</v>
      </c>
      <c r="U82" s="8">
        <f>SMALL(S$3:S$31,14)</f>
        <v>82754.938601174581</v>
      </c>
      <c r="W82">
        <v>14</v>
      </c>
      <c r="X82" s="6" t="str">
        <f t="shared" si="34"/>
        <v>Rudersdal</v>
      </c>
      <c r="Y82" s="8">
        <f>SMALL(W$3:W$31,14)</f>
        <v>1007334.9633251834</v>
      </c>
      <c r="AA82">
        <v>14</v>
      </c>
      <c r="AB82" s="6" t="str">
        <f t="shared" si="35"/>
        <v>Gladsaxe</v>
      </c>
      <c r="AC82" s="8">
        <f>SMALL(AA$3:AA$31,14)</f>
        <v>725888.32487309643</v>
      </c>
      <c r="AE82">
        <v>14</v>
      </c>
      <c r="AF82" s="6" t="str">
        <f t="shared" si="36"/>
        <v>Herlev</v>
      </c>
      <c r="AG82" s="8">
        <f>SMALL(AE$3:AE$31,14)</f>
        <v>23364.485981308408</v>
      </c>
      <c r="AI82">
        <v>14</v>
      </c>
      <c r="AJ82" s="6" t="str">
        <f t="shared" si="37"/>
        <v>Fredensborg</v>
      </c>
      <c r="AK82" s="8">
        <f>SMALL(AI$3:AI$31,14)</f>
        <v>147682.9134245466</v>
      </c>
      <c r="AM82">
        <v>14</v>
      </c>
      <c r="AN82" s="6" t="str">
        <f t="shared" si="38"/>
        <v>Egedal</v>
      </c>
      <c r="AO82" s="8">
        <f>SMALL(AM$3:AM$31,14)</f>
        <v>220713.57779980177</v>
      </c>
      <c r="AQ82">
        <v>14</v>
      </c>
      <c r="AR82" s="6" t="str">
        <f t="shared" si="45"/>
        <v>Hillerød</v>
      </c>
      <c r="AS82" s="8">
        <f>SMALL(AP$3:AP$31,14)</f>
        <v>65680.880330123793</v>
      </c>
      <c r="AU82">
        <v>14</v>
      </c>
      <c r="AV82" s="6" t="str">
        <f t="shared" si="46"/>
        <v>Fredensborg</v>
      </c>
      <c r="AW82" s="8">
        <f>SMALL(AS$3:AS$31,14)</f>
        <v>80849.947487206999</v>
      </c>
      <c r="AY82">
        <v>14</v>
      </c>
      <c r="AZ82" s="6" t="str">
        <f t="shared" si="39"/>
        <v>Gribskov</v>
      </c>
      <c r="BA82" s="6"/>
      <c r="BB82" s="8">
        <f>SMALL(AW$3:AW$31,14)</f>
        <v>294277.92915531335</v>
      </c>
      <c r="BD82">
        <v>14</v>
      </c>
      <c r="BF82" s="6" t="str">
        <f t="shared" si="48"/>
        <v>Gentofte</v>
      </c>
      <c r="BG82" s="8">
        <f>SMALL(BA$3:BA$31,14)</f>
        <v>310613.10782241012</v>
      </c>
      <c r="BI82">
        <v>14</v>
      </c>
      <c r="BJ82" s="6" t="str">
        <f t="shared" si="47"/>
        <v>Rudersdal</v>
      </c>
      <c r="BK82" s="8">
        <f>SMALL(BE$3:BE$31,14)</f>
        <v>322146.7913411042</v>
      </c>
      <c r="BM82">
        <v>14</v>
      </c>
      <c r="BN82" s="6" t="str">
        <f t="shared" si="40"/>
        <v>Frederikssund</v>
      </c>
      <c r="BO82" s="8">
        <f>SMALL(BH$3:BH$31,14)</f>
        <v>74963.609898107708</v>
      </c>
      <c r="BQ82">
        <v>14</v>
      </c>
      <c r="BR82" s="6" t="str">
        <f t="shared" si="41"/>
        <v>Helsingør</v>
      </c>
      <c r="BS82" s="8">
        <f>SMALL(BL$3:BL$31,14)</f>
        <v>421841.54175588861</v>
      </c>
      <c r="BU82">
        <v>14</v>
      </c>
      <c r="BV82" s="6" t="e">
        <f t="shared" si="42"/>
        <v>#NUM!</v>
      </c>
      <c r="BW82" s="8" t="e">
        <f>SMALL(BP$3:BP$31,14)</f>
        <v>#NUM!</v>
      </c>
      <c r="BY82">
        <v>14</v>
      </c>
      <c r="BZ82" s="6" t="str">
        <f>+IF(CA82=0," ",INDEX($B$3:BT$31,MATCH(CA82,BT$3:BT$31,0),1))</f>
        <v>Frederiksberg</v>
      </c>
      <c r="CA82" s="14">
        <f>SMALL(BT$3:BT$31,14)</f>
        <v>0.33429260777302983</v>
      </c>
      <c r="CC82">
        <v>14</v>
      </c>
      <c r="CD82" s="6" t="str">
        <f>+IF(CE82=0," ",INDEX($B$3:BX$31,MATCH(CE82,BX$3:BX$31,0),1))</f>
        <v>Furesø</v>
      </c>
      <c r="CE82" s="14">
        <f>SMALL(BX$3:BX$31,14)</f>
        <v>0.2209066006892286</v>
      </c>
      <c r="CG82">
        <v>14</v>
      </c>
      <c r="CH82" s="6" t="str">
        <f>+IF(CI82=0," ",INDEX($B$3:CB$31,MATCH(CI82,CB$3:CB$31,0),1))</f>
        <v>Rudersdal</v>
      </c>
      <c r="CI82" s="14">
        <f>SMALL(CB$3:CB$31,14)</f>
        <v>0.19484315126323309</v>
      </c>
      <c r="CK82">
        <v>14</v>
      </c>
      <c r="CL82" s="6" t="str">
        <f>+IF(CM82=0," ",INDEX($B$3:CF$31,MATCH(CM82,CF$3:CF$31,0),1))</f>
        <v>Furesø</v>
      </c>
      <c r="CM82" s="14">
        <f>SMALL(CF$3:CF$31,14)</f>
        <v>0.30926924096492003</v>
      </c>
      <c r="CO82">
        <v>14</v>
      </c>
      <c r="CP82" s="6" t="str">
        <f>+IF(CQ82=0," ",INDEX($B$3:CJ$31,MATCH(CQ82,CJ$3:CJ$31,0),1))</f>
        <v>Fredensborg</v>
      </c>
      <c r="CQ82" s="14">
        <f>SMALL(CJ$3:CJ$31,14)</f>
        <v>0.78982009653356733</v>
      </c>
      <c r="CS82">
        <v>14</v>
      </c>
      <c r="CT82" s="6" t="str">
        <f t="shared" si="43"/>
        <v>Ishøj</v>
      </c>
      <c r="CU82" s="8">
        <f>SMALL(CN$3:CN$31,14)</f>
        <v>321576.76348547731</v>
      </c>
    </row>
    <row r="83" spans="3:99" x14ac:dyDescent="0.25">
      <c r="C83">
        <v>15</v>
      </c>
      <c r="D83" s="6" t="str">
        <f t="shared" si="44"/>
        <v>Ishøj</v>
      </c>
      <c r="E83" s="8">
        <f>SMALL(C$3:C$31,15)</f>
        <v>275956.28415300546</v>
      </c>
      <c r="G83">
        <v>15</v>
      </c>
      <c r="H83" s="6" t="str">
        <f t="shared" si="30"/>
        <v>Halsnæs</v>
      </c>
      <c r="I83" s="8">
        <f>SMALL(G$3:G$31,15)</f>
        <v>700000.3</v>
      </c>
      <c r="K83">
        <v>15</v>
      </c>
      <c r="L83" s="6" t="str">
        <f t="shared" si="31"/>
        <v>Rødovre</v>
      </c>
      <c r="M83" s="8">
        <f>SMALL(K$3:K$31,15)</f>
        <v>1260000</v>
      </c>
      <c r="O83">
        <v>15</v>
      </c>
      <c r="P83" s="6" t="str">
        <f t="shared" si="32"/>
        <v>Fredensborg</v>
      </c>
      <c r="Q83" s="8">
        <f>SMALL(O$3:O$31,15)</f>
        <v>720458.75046475441</v>
      </c>
      <c r="S83">
        <v>15</v>
      </c>
      <c r="T83" s="6" t="str">
        <f t="shared" si="33"/>
        <v>Ishøj</v>
      </c>
      <c r="U83" s="8">
        <f>SMALL(S$3:S$31,15)</f>
        <v>82770.270270270266</v>
      </c>
      <c r="W83">
        <v>15</v>
      </c>
      <c r="X83" s="6" t="str">
        <f t="shared" si="34"/>
        <v>Rødovre</v>
      </c>
      <c r="Y83" s="8">
        <f>SMALL(W$3:W$31,15)</f>
        <v>1009090.9090909092</v>
      </c>
      <c r="AA83">
        <v>15</v>
      </c>
      <c r="AB83" s="6" t="str">
        <f t="shared" si="35"/>
        <v>Gribskov</v>
      </c>
      <c r="AC83" s="8">
        <f>SMALL(AA$3:AA$31,15)</f>
        <v>752204.58553791884</v>
      </c>
      <c r="AE83">
        <v>15</v>
      </c>
      <c r="AF83" s="6" t="str">
        <f t="shared" si="36"/>
        <v>Frederikssund</v>
      </c>
      <c r="AG83" s="8">
        <f>SMALL(AE$3:AE$31,15)</f>
        <v>24120.08281573499</v>
      </c>
      <c r="AI83">
        <v>15</v>
      </c>
      <c r="AJ83" s="6" t="str">
        <f t="shared" si="37"/>
        <v>Hillerød</v>
      </c>
      <c r="AK83" s="8">
        <f>SMALL(AI$3:AI$31,15)</f>
        <v>149141.51925078043</v>
      </c>
      <c r="AM83">
        <v>15</v>
      </c>
      <c r="AN83" s="6" t="str">
        <f t="shared" si="38"/>
        <v>Glostrup</v>
      </c>
      <c r="AO83" s="8">
        <f>SMALL(AM$3:AM$31,15)</f>
        <v>223560.04224270349</v>
      </c>
      <c r="AQ83">
        <v>15</v>
      </c>
      <c r="AR83" s="6" t="str">
        <f t="shared" si="45"/>
        <v>Ballerup</v>
      </c>
      <c r="AS83" s="8">
        <f>SMALL(AP$3:AP$31,15)</f>
        <v>66071.428571428565</v>
      </c>
      <c r="AU83">
        <v>15</v>
      </c>
      <c r="AV83" s="6" t="str">
        <f t="shared" si="46"/>
        <v>Frederiksberg</v>
      </c>
      <c r="AW83" s="8">
        <f>SMALL(AS$3:AS$31,15)</f>
        <v>81081.08108108108</v>
      </c>
      <c r="AY83">
        <v>15</v>
      </c>
      <c r="AZ83" s="6" t="str">
        <f t="shared" si="39"/>
        <v>Fredensborg</v>
      </c>
      <c r="BA83" s="6"/>
      <c r="BB83" s="8">
        <f>SMALL(AW$3:AW$31,15)</f>
        <v>295953.91727493919</v>
      </c>
      <c r="BD83">
        <v>15</v>
      </c>
      <c r="BF83" s="6" t="str">
        <f t="shared" si="48"/>
        <v>Helsingør</v>
      </c>
      <c r="BG83" s="8">
        <f>SMALL(BA$3:BA$31,15)</f>
        <v>316110.00095156522</v>
      </c>
      <c r="BI83">
        <v>15</v>
      </c>
      <c r="BJ83" s="6" t="str">
        <f t="shared" si="47"/>
        <v>Helsingør</v>
      </c>
      <c r="BK83" s="8">
        <f>SMALL(BE$3:BE$31,15)</f>
        <v>323392.91004246072</v>
      </c>
      <c r="BM83">
        <v>15</v>
      </c>
      <c r="BN83" s="6" t="str">
        <f t="shared" si="40"/>
        <v>Fredensborg</v>
      </c>
      <c r="BO83" s="8">
        <f>SMALL(BH$3:BH$31,15)</f>
        <v>75808.018408982098</v>
      </c>
      <c r="BQ83">
        <v>15</v>
      </c>
      <c r="BR83" s="6" t="str">
        <f t="shared" si="41"/>
        <v>Gribskov</v>
      </c>
      <c r="BS83" s="8">
        <f>SMALL(BL$3:BL$31,15)</f>
        <v>422167.25143246591</v>
      </c>
      <c r="BU83">
        <v>15</v>
      </c>
      <c r="BV83" s="6" t="e">
        <f t="shared" si="42"/>
        <v>#NUM!</v>
      </c>
      <c r="BW83" s="8" t="e">
        <f>SMALL(BP$3:BP$31,15)</f>
        <v>#NUM!</v>
      </c>
      <c r="BY83">
        <v>15</v>
      </c>
      <c r="BZ83" s="6" t="str">
        <f>+IF(CA83=0," ",INDEX($B$3:BT$31,MATCH(CA83,BT$3:BT$31,0),1))</f>
        <v>Rudersdal</v>
      </c>
      <c r="CA83" s="14">
        <f>SMALL(BT$3:BT$31,15)</f>
        <v>0.357212443982594</v>
      </c>
      <c r="CC83">
        <v>15</v>
      </c>
      <c r="CD83" s="6" t="str">
        <f>+IF(CE83=0," ",INDEX($B$3:BX$31,MATCH(CE83,BX$3:BX$31,0),1))</f>
        <v>Gladsaxe</v>
      </c>
      <c r="CE83" s="14">
        <f>SMALL(BX$3:BX$31,15)</f>
        <v>0.23597706302947352</v>
      </c>
      <c r="CG83">
        <v>15</v>
      </c>
      <c r="CH83" s="6" t="str">
        <f>+IF(CI83=0," ",INDEX($B$3:CB$31,MATCH(CI83,CB$3:CB$31,0),1))</f>
        <v>Rødovre</v>
      </c>
      <c r="CI83" s="14">
        <f>SMALL(CB$3:CB$31,15)</f>
        <v>0.19498498615606599</v>
      </c>
      <c r="CK83">
        <v>15</v>
      </c>
      <c r="CL83" s="6" t="str">
        <f>+IF(CM83=0," ",INDEX($B$3:CF$31,MATCH(CM83,CF$3:CF$31,0),1))</f>
        <v>København</v>
      </c>
      <c r="CM83" s="14">
        <f>SMALL(CF$3:CF$31,15)</f>
        <v>0.31290632895334947</v>
      </c>
      <c r="CO83">
        <v>15</v>
      </c>
      <c r="CP83" s="6" t="str">
        <f>+IF(CQ83=0," ",INDEX($B$3:CJ$31,MATCH(CQ83,CJ$3:CJ$31,0),1))</f>
        <v>Egedal</v>
      </c>
      <c r="CQ83" s="14">
        <f>SMALL(CJ$3:CJ$31,15)</f>
        <v>0.80896798798104708</v>
      </c>
      <c r="CS83">
        <v>15</v>
      </c>
      <c r="CT83" s="6" t="str">
        <f t="shared" si="43"/>
        <v>Frederikssund</v>
      </c>
      <c r="CU83" s="8">
        <f>SMALL(CN$3:CN$31,15)</f>
        <v>323224.32602890464</v>
      </c>
    </row>
    <row r="84" spans="3:99" x14ac:dyDescent="0.25">
      <c r="C84">
        <v>16</v>
      </c>
      <c r="D84" s="6" t="str">
        <f t="shared" si="44"/>
        <v>Halsnæs</v>
      </c>
      <c r="E84" s="8">
        <f>SMALL(C$3:C$31,16)</f>
        <v>278195.48872180452</v>
      </c>
      <c r="G84">
        <v>16</v>
      </c>
      <c r="H84" s="6" t="str">
        <f t="shared" si="30"/>
        <v>Fredensborg</v>
      </c>
      <c r="I84" s="8">
        <f>SMALL(G$3:G$31,16)</f>
        <v>941052.68109125108</v>
      </c>
      <c r="K84">
        <v>16</v>
      </c>
      <c r="L84" s="6" t="str">
        <f t="shared" si="31"/>
        <v>Ballerup</v>
      </c>
      <c r="M84" s="8">
        <f>SMALL(K$3:K$31,16)</f>
        <v>1260458.9585172108</v>
      </c>
      <c r="O84">
        <v>16</v>
      </c>
      <c r="P84" s="6" t="str">
        <f t="shared" si="32"/>
        <v>Gladsaxe</v>
      </c>
      <c r="Q84" s="8">
        <f>SMALL(O$3:O$31,16)</f>
        <v>728842.83246977534</v>
      </c>
      <c r="S84">
        <v>16</v>
      </c>
      <c r="T84" s="6" t="str">
        <f t="shared" si="33"/>
        <v>Frederikssund</v>
      </c>
      <c r="U84" s="8">
        <f>SMALL(S$3:S$31,16)</f>
        <v>83756.345177664974</v>
      </c>
      <c r="W84">
        <v>16</v>
      </c>
      <c r="X84" s="6" t="str">
        <f t="shared" si="34"/>
        <v>Høje-Taastrup</v>
      </c>
      <c r="Y84" s="8">
        <f>SMALL(W$3:W$31,16)</f>
        <v>1030284.1475573281</v>
      </c>
      <c r="AA84">
        <v>16</v>
      </c>
      <c r="AB84" s="6" t="str">
        <f t="shared" si="35"/>
        <v>Rudersdal</v>
      </c>
      <c r="AC84" s="8">
        <f>SMALL(AA$3:AA$31,16)</f>
        <v>759213.75921375921</v>
      </c>
      <c r="AE84">
        <v>16</v>
      </c>
      <c r="AF84" s="6" t="str">
        <f t="shared" si="36"/>
        <v>Frederiksberg</v>
      </c>
      <c r="AG84" s="8">
        <f>SMALL(AE$3:AE$31,16)</f>
        <v>24336.283185840708</v>
      </c>
      <c r="AI84">
        <v>16</v>
      </c>
      <c r="AJ84" s="6" t="str">
        <f t="shared" si="37"/>
        <v>Hørsholm</v>
      </c>
      <c r="AK84" s="8">
        <f>SMALL(AI$3:AI$31,16)</f>
        <v>152307.6724137931</v>
      </c>
      <c r="AM84">
        <v>16</v>
      </c>
      <c r="AN84" s="6" t="str">
        <f t="shared" si="38"/>
        <v>København</v>
      </c>
      <c r="AO84" s="8">
        <f>SMALL(AM$3:AM$31,16)</f>
        <v>226119.96962794228</v>
      </c>
      <c r="AQ84">
        <v>16</v>
      </c>
      <c r="AR84" s="6" t="str">
        <f t="shared" si="45"/>
        <v>Frederikssund</v>
      </c>
      <c r="AS84" s="8">
        <f>SMALL(AP$3:AP$31,16)</f>
        <v>71428.57142857142</v>
      </c>
      <c r="AU84">
        <v>16</v>
      </c>
      <c r="AV84" s="6" t="str">
        <f t="shared" si="46"/>
        <v>Gribskov</v>
      </c>
      <c r="AW84" s="8">
        <f>SMALL(AS$3:AS$31,16)</f>
        <v>81705.150976909412</v>
      </c>
      <c r="AY84">
        <v>16</v>
      </c>
      <c r="AZ84" s="6" t="str">
        <f t="shared" si="39"/>
        <v>Furesø</v>
      </c>
      <c r="BA84" s="6"/>
      <c r="BB84" s="8">
        <f>SMALL(AW$3:AW$31,16)</f>
        <v>295999.99999999994</v>
      </c>
      <c r="BD84">
        <v>16</v>
      </c>
      <c r="BF84" s="6" t="str">
        <f t="shared" si="48"/>
        <v>Hørsholm</v>
      </c>
      <c r="BG84" s="8">
        <f>SMALL(BA$3:BA$31,16)</f>
        <v>323657.27272727276</v>
      </c>
      <c r="BI84">
        <v>16</v>
      </c>
      <c r="BJ84" s="6" t="str">
        <f t="shared" si="47"/>
        <v>Gribskov</v>
      </c>
      <c r="BK84" s="8">
        <f>SMALL(BE$3:BE$31,16)</f>
        <v>324029.98053749645</v>
      </c>
      <c r="BM84">
        <v>16</v>
      </c>
      <c r="BN84" s="6" t="str">
        <f t="shared" si="40"/>
        <v>Ishøj</v>
      </c>
      <c r="BO84" s="8">
        <f>SMALL(BH$3:BH$31,16)</f>
        <v>79002.079002079015</v>
      </c>
      <c r="BQ84">
        <v>16</v>
      </c>
      <c r="BR84" s="6" t="str">
        <f t="shared" si="41"/>
        <v>Frederikssund</v>
      </c>
      <c r="BS84" s="8">
        <f>SMALL(BL$3:BL$31,16)</f>
        <v>426431.04110641562</v>
      </c>
      <c r="BU84">
        <v>16</v>
      </c>
      <c r="BV84" s="6" t="e">
        <f t="shared" si="42"/>
        <v>#NUM!</v>
      </c>
      <c r="BW84" s="8" t="e">
        <f>SMALL(BP$3:BP$31,16)</f>
        <v>#NUM!</v>
      </c>
      <c r="BY84">
        <v>16</v>
      </c>
      <c r="BZ84" s="6" t="str">
        <f>+IF(CA84=0," ",INDEX($B$3:BT$31,MATCH(CA84,BT$3:BT$31,0),1))</f>
        <v>Herlev</v>
      </c>
      <c r="CA84" s="14">
        <f>SMALL(BT$3:BT$31,16)</f>
        <v>0.36745252513375271</v>
      </c>
      <c r="CC84">
        <v>16</v>
      </c>
      <c r="CD84" s="6" t="str">
        <f>+IF(CE84=0," ",INDEX($B$3:BX$31,MATCH(CE84,BX$3:BX$31,0),1))</f>
        <v>Hillerød</v>
      </c>
      <c r="CE84" s="14">
        <f>SMALL(BX$3:BX$31,16)</f>
        <v>0.24832381425378694</v>
      </c>
      <c r="CG84">
        <v>16</v>
      </c>
      <c r="CH84" s="6" t="str">
        <f>+IF(CI84=0," ",INDEX($B$3:CB$31,MATCH(CI84,CB$3:CB$31,0),1))</f>
        <v>Ballerup</v>
      </c>
      <c r="CI84" s="14">
        <f>SMALL(CB$3:CB$31,16)</f>
        <v>0.20540207456095305</v>
      </c>
      <c r="CK84">
        <v>16</v>
      </c>
      <c r="CL84" s="6" t="str">
        <f>+IF(CM84=0," ",INDEX($B$3:CF$31,MATCH(CM84,CF$3:CF$31,0),1))</f>
        <v>Rudersdal</v>
      </c>
      <c r="CM84" s="14">
        <f>SMALL(CF$3:CF$31,16)</f>
        <v>0.32473858543872181</v>
      </c>
      <c r="CO84">
        <v>16</v>
      </c>
      <c r="CP84" s="6" t="str">
        <f>+IF(CQ84=0," ",INDEX($B$3:CJ$31,MATCH(CQ84,CJ$3:CJ$31,0),1))</f>
        <v>Gentofte</v>
      </c>
      <c r="CQ84" s="14">
        <f>SMALL(CJ$3:CJ$31,16)</f>
        <v>0.95502287976859424</v>
      </c>
      <c r="CS84">
        <v>16</v>
      </c>
      <c r="CT84" s="6" t="str">
        <f t="shared" si="43"/>
        <v>Helsingør</v>
      </c>
      <c r="CU84" s="8">
        <f>SMALL(CN$3:CN$31,16)</f>
        <v>329325.89094031765</v>
      </c>
    </row>
    <row r="85" spans="3:99" x14ac:dyDescent="0.25">
      <c r="C85">
        <v>17</v>
      </c>
      <c r="D85" s="6" t="str">
        <f t="shared" si="44"/>
        <v>Vallensbæk</v>
      </c>
      <c r="E85" s="8">
        <f>SMALL(C$3:C$31,17)</f>
        <v>280609.13705583755</v>
      </c>
      <c r="G85">
        <v>17</v>
      </c>
      <c r="H85" s="6" t="str">
        <f t="shared" si="30"/>
        <v>Gentofte</v>
      </c>
      <c r="I85" s="8">
        <f>SMALL(G$3:G$31,17)</f>
        <v>941176.4705882353</v>
      </c>
      <c r="K85">
        <v>17</v>
      </c>
      <c r="L85" s="6" t="str">
        <f t="shared" si="31"/>
        <v>Høje-Taastrup</v>
      </c>
      <c r="M85" s="8">
        <f>SMALL(K$3:K$31,17)</f>
        <v>1284555.5555555555</v>
      </c>
      <c r="O85">
        <v>17</v>
      </c>
      <c r="P85" s="6" t="str">
        <f t="shared" si="32"/>
        <v>Furesø</v>
      </c>
      <c r="Q85" s="8">
        <f>SMALL(O$3:O$31,17)</f>
        <v>735202.4922118379</v>
      </c>
      <c r="S85">
        <v>17</v>
      </c>
      <c r="T85" s="6" t="str">
        <f t="shared" si="33"/>
        <v>Tårnby</v>
      </c>
      <c r="U85" s="8">
        <f>SMALL(S$3:S$31,17)</f>
        <v>89285.71428571429</v>
      </c>
      <c r="W85">
        <v>17</v>
      </c>
      <c r="X85" s="6" t="str">
        <f t="shared" si="34"/>
        <v>Brøndby</v>
      </c>
      <c r="Y85" s="8">
        <f>SMALL(W$3:W$31,17)</f>
        <v>1062352.9411764706</v>
      </c>
      <c r="AA85">
        <v>17</v>
      </c>
      <c r="AB85" s="6" t="str">
        <f t="shared" si="35"/>
        <v>Egedal</v>
      </c>
      <c r="AC85" s="8">
        <f>SMALL(AA$3:AA$31,17)</f>
        <v>768453.81526104419</v>
      </c>
      <c r="AE85">
        <v>17</v>
      </c>
      <c r="AF85" s="6" t="str">
        <f t="shared" si="36"/>
        <v>Helsingør</v>
      </c>
      <c r="AG85" s="8">
        <f>SMALL(AE$3:AE$31,17)</f>
        <v>24597.116200169636</v>
      </c>
      <c r="AI85">
        <v>17</v>
      </c>
      <c r="AJ85" s="6" t="str">
        <f t="shared" si="37"/>
        <v>Halsnæs</v>
      </c>
      <c r="AK85" s="8">
        <f>SMALL(AI$3:AI$31,17)</f>
        <v>154882.15488215489</v>
      </c>
      <c r="AM85">
        <v>17</v>
      </c>
      <c r="AN85" s="6" t="str">
        <f t="shared" si="38"/>
        <v>Frederikssund</v>
      </c>
      <c r="AO85" s="8">
        <f>SMALL(AM$3:AM$31,17)</f>
        <v>228586.95652173914</v>
      </c>
      <c r="AQ85">
        <v>17</v>
      </c>
      <c r="AR85" s="6" t="str">
        <f t="shared" si="45"/>
        <v>Rudersdal</v>
      </c>
      <c r="AS85" s="8">
        <f>SMALL(AP$3:AP$31,17)</f>
        <v>84415.58441558441</v>
      </c>
      <c r="AU85">
        <v>17</v>
      </c>
      <c r="AV85" s="6" t="str">
        <f t="shared" si="46"/>
        <v>Hørsholm</v>
      </c>
      <c r="AW85" s="8">
        <f>SMALL(AS$3:AS$31,17)</f>
        <v>82374.303797468354</v>
      </c>
      <c r="AY85">
        <v>17</v>
      </c>
      <c r="AZ85" s="6" t="str">
        <f t="shared" si="39"/>
        <v>Dragør</v>
      </c>
      <c r="BA85" s="6"/>
      <c r="BB85" s="8">
        <f>SMALL(AW$3:AW$31,17)</f>
        <v>296294.97382198955</v>
      </c>
      <c r="BD85">
        <v>17</v>
      </c>
      <c r="BF85" s="6" t="str">
        <f t="shared" si="48"/>
        <v>Lyngby-Taarbæk</v>
      </c>
      <c r="BG85" s="8">
        <f>SMALL(BA$3:BA$31,17)</f>
        <v>329364.00173799699</v>
      </c>
      <c r="BI85">
        <v>17</v>
      </c>
      <c r="BJ85" s="6" t="str">
        <f t="shared" si="47"/>
        <v>Frederikssund</v>
      </c>
      <c r="BK85" s="8">
        <f>SMALL(BE$3:BE$31,17)</f>
        <v>325024.48143861839</v>
      </c>
      <c r="BM85">
        <v>17</v>
      </c>
      <c r="BN85" s="6" t="str">
        <f t="shared" si="40"/>
        <v>Rudersdal</v>
      </c>
      <c r="BO85" s="8">
        <f>SMALL(BH$3:BH$31,17)</f>
        <v>80962.800875273519</v>
      </c>
      <c r="BQ85">
        <v>17</v>
      </c>
      <c r="BR85" s="6" t="str">
        <f t="shared" si="41"/>
        <v>Frederiksberg</v>
      </c>
      <c r="BS85" s="8">
        <f>SMALL(BL$3:BL$31,17)</f>
        <v>429133.23894918984</v>
      </c>
      <c r="BU85">
        <v>17</v>
      </c>
      <c r="BV85" s="6" t="e">
        <f t="shared" si="42"/>
        <v>#NUM!</v>
      </c>
      <c r="BW85" s="8" t="e">
        <f>SMALL(BP$3:BP$31,17)</f>
        <v>#NUM!</v>
      </c>
      <c r="BY85">
        <v>17</v>
      </c>
      <c r="BZ85" s="6" t="str">
        <f>+IF(CA85=0," ",INDEX($B$3:BT$31,MATCH(CA85,BT$3:BT$31,0),1))</f>
        <v>Halsnæs</v>
      </c>
      <c r="CA85" s="14">
        <f>SMALL(BT$3:BT$31,17)</f>
        <v>0.46019328117809483</v>
      </c>
      <c r="CC85">
        <v>17</v>
      </c>
      <c r="CD85" s="6" t="str">
        <f>+IF(CE85=0," ",INDEX($B$3:BX$31,MATCH(CE85,BX$3:BX$31,0),1))</f>
        <v>Egedal</v>
      </c>
      <c r="CE85" s="14">
        <f>SMALL(BX$3:BX$31,17)</f>
        <v>0.26965599599368234</v>
      </c>
      <c r="CG85">
        <v>17</v>
      </c>
      <c r="CH85" s="6" t="str">
        <f>+IF(CI85=0," ",INDEX($B$3:CB$31,MATCH(CI85,CB$3:CB$31,0),1))</f>
        <v>Høje-Taastrup</v>
      </c>
      <c r="CI85" s="14">
        <f>SMALL(CB$3:CB$31,17)</f>
        <v>0.20789403344124024</v>
      </c>
      <c r="CK85">
        <v>17</v>
      </c>
      <c r="CL85" s="6" t="str">
        <f>+IF(CM85=0," ",INDEX($B$3:CF$31,MATCH(CM85,CF$3:CF$31,0),1))</f>
        <v>Brøndby</v>
      </c>
      <c r="CM85" s="14">
        <f>SMALL(CF$3:CF$31,17)</f>
        <v>0.36166365280289331</v>
      </c>
      <c r="CO85">
        <v>17</v>
      </c>
      <c r="CP85" s="6" t="str">
        <f>+IF(CQ85=0," ",INDEX($B$3:CJ$31,MATCH(CQ85,CJ$3:CJ$31,0),1))</f>
        <v>Frederiksberg</v>
      </c>
      <c r="CQ85" s="14">
        <f>SMALL(CJ$3:CJ$31,17)</f>
        <v>0.95927443969652049</v>
      </c>
      <c r="CS85">
        <v>17</v>
      </c>
      <c r="CT85" s="6" t="str">
        <f t="shared" si="43"/>
        <v>Gribskov</v>
      </c>
      <c r="CU85" s="8">
        <f>SMALL(CN$3:CN$31,17)</f>
        <v>329665.17316541547</v>
      </c>
    </row>
    <row r="86" spans="3:99" x14ac:dyDescent="0.25">
      <c r="C86">
        <v>18</v>
      </c>
      <c r="D86" s="6" t="str">
        <f t="shared" si="44"/>
        <v>Hvidovre</v>
      </c>
      <c r="E86" s="8">
        <f>SMALL(C$3:C$31,18)</f>
        <v>285475.79298831389</v>
      </c>
      <c r="G86">
        <v>18</v>
      </c>
      <c r="H86" s="6" t="str">
        <f t="shared" si="30"/>
        <v>Brøndby</v>
      </c>
      <c r="I86" s="8">
        <f>SMALL(G$3:G$31,18)</f>
        <v>1000000</v>
      </c>
      <c r="K86">
        <v>18</v>
      </c>
      <c r="L86" s="6" t="str">
        <f t="shared" si="31"/>
        <v>Gladsaxe</v>
      </c>
      <c r="M86" s="8">
        <f>SMALL(K$3:K$31,18)</f>
        <v>1298245.6140350874</v>
      </c>
      <c r="O86">
        <v>18</v>
      </c>
      <c r="P86" s="6" t="str">
        <f t="shared" si="32"/>
        <v>Gentofte</v>
      </c>
      <c r="Q86" s="8">
        <f>SMALL(O$3:O$31,18)</f>
        <v>740033.2225913622</v>
      </c>
      <c r="S86">
        <v>18</v>
      </c>
      <c r="T86" s="6" t="str">
        <f t="shared" si="33"/>
        <v>Gladsaxe</v>
      </c>
      <c r="U86" s="8">
        <f>SMALL(S$3:S$31,18)</f>
        <v>89331.291475242469</v>
      </c>
      <c r="W86">
        <v>18</v>
      </c>
      <c r="X86" s="6" t="str">
        <f t="shared" si="34"/>
        <v>Egedal</v>
      </c>
      <c r="Y86" s="8">
        <f>SMALL(W$3:W$31,18)</f>
        <v>1076428.5714285714</v>
      </c>
      <c r="AA86">
        <v>18</v>
      </c>
      <c r="AB86" s="6" t="str">
        <f t="shared" si="35"/>
        <v>Glostrup</v>
      </c>
      <c r="AC86" s="8">
        <f>SMALL(AA$3:AA$31,18)</f>
        <v>786993.39686861809</v>
      </c>
      <c r="AE86">
        <v>18</v>
      </c>
      <c r="AF86" s="6" t="str">
        <f t="shared" si="36"/>
        <v>Gribskov</v>
      </c>
      <c r="AG86" s="8">
        <f>SMALL(AE$3:AE$31,18)</f>
        <v>26220.614828209764</v>
      </c>
      <c r="AI86">
        <v>18</v>
      </c>
      <c r="AJ86" s="6" t="str">
        <f t="shared" si="37"/>
        <v>Frederikssund</v>
      </c>
      <c r="AK86" s="8">
        <f>SMALL(AI$3:AI$31,18)</f>
        <v>156753.68898978434</v>
      </c>
      <c r="AM86">
        <v>18</v>
      </c>
      <c r="AN86" s="6" t="str">
        <f t="shared" si="38"/>
        <v>Vallensbæk</v>
      </c>
      <c r="AO86" s="8">
        <f>SMALL(AM$3:AM$31,18)</f>
        <v>230458.33333333337</v>
      </c>
      <c r="AQ86">
        <v>18</v>
      </c>
      <c r="AR86" s="6" t="str">
        <f t="shared" si="45"/>
        <v>Hørsholm</v>
      </c>
      <c r="AS86" s="8">
        <f>SMALL(AP$3:AP$31,18)</f>
        <v>87562.181818181823</v>
      </c>
      <c r="AU86">
        <v>18</v>
      </c>
      <c r="AV86" s="6" t="str">
        <f t="shared" si="46"/>
        <v>Hvidovre</v>
      </c>
      <c r="AW86" s="8">
        <f>SMALL(AS$3:AS$31,18)</f>
        <v>84569.732937685447</v>
      </c>
      <c r="AY86">
        <v>18</v>
      </c>
      <c r="AZ86" s="6" t="str">
        <f t="shared" si="39"/>
        <v>Ballerup</v>
      </c>
      <c r="BA86" s="6"/>
      <c r="BB86" s="8">
        <f>SMALL(AW$3:AW$31,18)</f>
        <v>297971.8309859155</v>
      </c>
      <c r="BD86">
        <v>18</v>
      </c>
      <c r="BF86" s="6" t="str">
        <f t="shared" si="48"/>
        <v>Frederiksberg</v>
      </c>
      <c r="BG86" s="8">
        <f>SMALL(BA$3:BA$31,18)</f>
        <v>348759.3371683695</v>
      </c>
      <c r="BI86">
        <v>18</v>
      </c>
      <c r="BJ86" s="6" t="str">
        <f t="shared" si="47"/>
        <v>Gentofte</v>
      </c>
      <c r="BK86" s="8">
        <f>SMALL(BE$3:BE$31,18)</f>
        <v>330126.16864845232</v>
      </c>
      <c r="BM86">
        <v>18</v>
      </c>
      <c r="BN86" s="6" t="str">
        <f t="shared" si="40"/>
        <v>Frederiksberg</v>
      </c>
      <c r="BO86" s="8">
        <f>SMALL(BH$3:BH$31,18)</f>
        <v>81850.533807829197</v>
      </c>
      <c r="BQ86">
        <v>18</v>
      </c>
      <c r="BR86" s="6" t="str">
        <f t="shared" si="41"/>
        <v>Gentofte</v>
      </c>
      <c r="BS86" s="8">
        <f>SMALL(BL$3:BL$31,18)</f>
        <v>448121.64579606452</v>
      </c>
      <c r="BU86">
        <v>18</v>
      </c>
      <c r="BV86" s="6" t="e">
        <f t="shared" si="42"/>
        <v>#NUM!</v>
      </c>
      <c r="BW86" s="8" t="e">
        <f>SMALL(BP$3:BP$31,18)</f>
        <v>#NUM!</v>
      </c>
      <c r="BY86">
        <v>18</v>
      </c>
      <c r="BZ86" s="6" t="str">
        <f>+IF(CA86=0," ",INDEX($B$3:BT$31,MATCH(CA86,BT$3:BT$31,0),1))</f>
        <v>Ishøj</v>
      </c>
      <c r="CA86" s="8">
        <f>SMALL(BT$3:BT$31,18)</f>
        <v>0.48106659336128099</v>
      </c>
      <c r="CC86">
        <v>18</v>
      </c>
      <c r="CD86" s="6" t="str">
        <f>+IF(CE86=0," ",INDEX($B$3:BX$31,MATCH(CE86,BX$3:BX$31,0),1))</f>
        <v>Helsingør</v>
      </c>
      <c r="CE86" s="14">
        <f>SMALL(BX$3:BX$31,18)</f>
        <v>0.28360748723766305</v>
      </c>
      <c r="CG86">
        <v>18</v>
      </c>
      <c r="CH86" s="6" t="str">
        <f>+IF(CI86=0," ",INDEX($B$3:CB$31,MATCH(CI86,CB$3:CB$31,0),1))</f>
        <v>Furesø</v>
      </c>
      <c r="CI86" s="14">
        <f>SMALL(CB$3:CB$31,18)</f>
        <v>0.2209066006892286</v>
      </c>
      <c r="CK86">
        <v>18</v>
      </c>
      <c r="CL86" s="6" t="str">
        <f>+IF(CM86=0," ",INDEX($B$3:CF$31,MATCH(CM86,CF$3:CF$31,0),1))</f>
        <v>Frederiksberg</v>
      </c>
      <c r="CM86" s="14">
        <f>SMALL(CF$3:CF$31,18)</f>
        <v>0.36336153018807593</v>
      </c>
      <c r="CO86">
        <v>18</v>
      </c>
      <c r="CP86" s="6" t="str">
        <f>+IF(CQ86=0," ",INDEX($B$3:CJ$31,MATCH(CQ86,CJ$3:CJ$31,0),1))</f>
        <v>Tårnby</v>
      </c>
      <c r="CQ86" s="14">
        <f>SMALL(CJ$3:CJ$31,18)</f>
        <v>0.98627957844501879</v>
      </c>
      <c r="CS86">
        <v>18</v>
      </c>
      <c r="CT86" s="6" t="str">
        <f t="shared" si="43"/>
        <v>Gentofte</v>
      </c>
      <c r="CU86" s="8">
        <f>SMALL(CN$3:CN$31,18)</f>
        <v>330521.32701421797</v>
      </c>
    </row>
    <row r="87" spans="3:99" x14ac:dyDescent="0.25">
      <c r="C87" s="192">
        <v>19</v>
      </c>
      <c r="D87" s="193" t="str">
        <f t="shared" si="44"/>
        <v>Egedal</v>
      </c>
      <c r="E87" s="67">
        <f>SMALL(C$3:C$31,19)</f>
        <v>288013.3928571429</v>
      </c>
      <c r="F87" s="192"/>
      <c r="G87" s="192">
        <v>19</v>
      </c>
      <c r="H87" s="193" t="str">
        <f t="shared" si="30"/>
        <v>Hørsholm</v>
      </c>
      <c r="I87" s="67">
        <f>SMALL(G$3:G$31,19)</f>
        <v>1024996</v>
      </c>
      <c r="J87" s="192"/>
      <c r="K87" s="192">
        <v>19</v>
      </c>
      <c r="L87" s="193" t="str">
        <f t="shared" si="31"/>
        <v>Hørsholm</v>
      </c>
      <c r="M87" s="67">
        <f>SMALL(K$3:K$31,19)</f>
        <v>1322716.5384615385</v>
      </c>
      <c r="N87" s="192"/>
      <c r="O87" s="192">
        <v>19</v>
      </c>
      <c r="P87" s="193" t="str">
        <f t="shared" si="32"/>
        <v>Ishøj</v>
      </c>
      <c r="Q87" s="67">
        <f>SMALL(O$3:O$31,19)</f>
        <v>741610.7382550335</v>
      </c>
      <c r="R87" s="192"/>
      <c r="S87" s="192">
        <v>19</v>
      </c>
      <c r="T87" s="193" t="str">
        <f t="shared" si="33"/>
        <v>Frederiksberg</v>
      </c>
      <c r="U87" s="67">
        <f>SMALL(S$3:S$31,19)</f>
        <v>90625</v>
      </c>
      <c r="V87" s="192"/>
      <c r="W87" s="192">
        <v>19</v>
      </c>
      <c r="X87" s="193" t="str">
        <f t="shared" si="34"/>
        <v>Gentofte</v>
      </c>
      <c r="Y87" s="67">
        <f>SMALL(W$3:W$31,19)</f>
        <v>1082191.7808219178</v>
      </c>
      <c r="Z87" s="192"/>
      <c r="AA87" s="192">
        <v>19</v>
      </c>
      <c r="AB87" s="193" t="str">
        <f t="shared" si="35"/>
        <v>Helsingør</v>
      </c>
      <c r="AC87" s="67">
        <f>SMALL(AA$3:AA$31,19)</f>
        <v>798611.11111111101</v>
      </c>
      <c r="AD87" s="192"/>
      <c r="AE87" s="192">
        <v>19</v>
      </c>
      <c r="AF87" s="193" t="str">
        <f t="shared" si="36"/>
        <v>Albertslund</v>
      </c>
      <c r="AG87" s="67">
        <f>SMALL(AE$3:AE$31,19)</f>
        <v>26223.12824314307</v>
      </c>
      <c r="AH87" s="192"/>
      <c r="AI87" s="192">
        <v>19</v>
      </c>
      <c r="AJ87" s="193" t="str">
        <f t="shared" si="37"/>
        <v>Gribskov</v>
      </c>
      <c r="AK87" s="67">
        <f>SMALL(AI$3:AI$31,19)</f>
        <v>156897.78413152252</v>
      </c>
      <c r="AL87" s="192"/>
      <c r="AM87" s="192">
        <v>19</v>
      </c>
      <c r="AN87" s="193" t="str">
        <f t="shared" si="38"/>
        <v>Høje-Taastrup</v>
      </c>
      <c r="AO87" s="67">
        <f>SMALL(AM$3:AM$31,19)</f>
        <v>247714.87039563438</v>
      </c>
      <c r="AP87" s="192"/>
      <c r="AQ87" s="192">
        <v>19</v>
      </c>
      <c r="AR87" s="193" t="str">
        <f t="shared" si="45"/>
        <v>Frederiksberg</v>
      </c>
      <c r="AS87" s="67">
        <f>SMALL(AP$3:AP$31,19)</f>
        <v>90909.090909090897</v>
      </c>
      <c r="AT87" s="192"/>
      <c r="AU87" s="192">
        <v>19</v>
      </c>
      <c r="AV87" s="193" t="str">
        <f t="shared" si="46"/>
        <v>Ishøj</v>
      </c>
      <c r="AW87" s="67">
        <f>SMALL(AS$3:AS$31,19)</f>
        <v>84745.762711864416</v>
      </c>
      <c r="AX87" s="192"/>
      <c r="AY87" s="192">
        <v>19</v>
      </c>
      <c r="AZ87" s="193" t="str">
        <f t="shared" si="39"/>
        <v>Albertslund</v>
      </c>
      <c r="BA87" s="193"/>
      <c r="BB87" s="67">
        <f>SMALL(AW$3:AW$31,19)</f>
        <v>299197.53086419747</v>
      </c>
      <c r="BC87" s="192"/>
      <c r="BD87" s="192">
        <v>19</v>
      </c>
      <c r="BE87" s="192"/>
      <c r="BF87" s="193" t="str">
        <f t="shared" si="48"/>
        <v>Brøndby</v>
      </c>
      <c r="BG87" s="67">
        <f>SMALL(BA$3:BA$31,19)</f>
        <v>351998.77937137632</v>
      </c>
      <c r="BH87" s="192"/>
      <c r="BI87" s="192">
        <v>19</v>
      </c>
      <c r="BJ87" s="193" t="str">
        <f t="shared" si="47"/>
        <v>Hørsholm</v>
      </c>
      <c r="BK87" s="67">
        <f>SMALL(BE$3:BE$31,19)</f>
        <v>339267.51679902268</v>
      </c>
      <c r="BL87" s="192"/>
      <c r="BM87" s="192">
        <v>19</v>
      </c>
      <c r="BN87" s="193" t="str">
        <f t="shared" si="40"/>
        <v>Hvidovre</v>
      </c>
      <c r="BO87" s="67">
        <f>SMALL(BH$3:BH$31,19)</f>
        <v>83098.591549295772</v>
      </c>
      <c r="BP87" s="192"/>
      <c r="BQ87" s="192">
        <v>19</v>
      </c>
      <c r="BR87" s="193" t="str">
        <f t="shared" si="41"/>
        <v>Dragør</v>
      </c>
      <c r="BS87" s="67">
        <f>SMALL(BL$3:BL$31,19)</f>
        <v>454300.26128610829</v>
      </c>
      <c r="BT87" s="192"/>
      <c r="BU87" s="192">
        <v>19</v>
      </c>
      <c r="BV87" s="193" t="e">
        <f t="shared" si="42"/>
        <v>#NUM!</v>
      </c>
      <c r="BW87" s="67" t="e">
        <f>SMALL(BP$3:BP$31,19)</f>
        <v>#NUM!</v>
      </c>
      <c r="BX87" s="192"/>
      <c r="BY87" s="192">
        <v>19</v>
      </c>
      <c r="BZ87" s="193" t="str">
        <f>+IF(CA87=0," ",INDEX($B$3:BT$31,MATCH(CA87,BT$3:BT$31,0),1))</f>
        <v>Tårnby</v>
      </c>
      <c r="CA87" s="67">
        <f>SMALL(BT$3:BT$31,19)</f>
        <v>0.48120898787035193</v>
      </c>
      <c r="CB87" s="192"/>
      <c r="CC87" s="192">
        <v>19</v>
      </c>
      <c r="CD87" s="193" t="str">
        <f>+IF(CE87=0," ",INDEX($B$3:BX$31,MATCH(CE87,BX$3:BX$31,0),1))</f>
        <v>Gentofte</v>
      </c>
      <c r="CE87" s="194">
        <f>SMALL(BX$3:BX$31,19)</f>
        <v>0.34971667022310737</v>
      </c>
      <c r="CF87" s="192"/>
      <c r="CG87" s="192">
        <v>19</v>
      </c>
      <c r="CH87" s="193" t="str">
        <f>+IF(CI87=0," ",INDEX($B$3:CB$31,MATCH(CI87,CB$3:CB$31,0),1))</f>
        <v>Frederikssund</v>
      </c>
      <c r="CI87" s="194">
        <f>SMALL(CB$3:CB$31,19)</f>
        <v>0.23077810685026348</v>
      </c>
      <c r="CJ87" s="192"/>
      <c r="CK87" s="192">
        <v>19</v>
      </c>
      <c r="CL87" s="193" t="str">
        <f>+IF(CM87=0," ",INDEX($B$3:CF$31,MATCH(CM87,CF$3:CF$31,0),1))</f>
        <v>Hvidovre</v>
      </c>
      <c r="CM87" s="194">
        <f>SMALL(CF$3:CF$31,19)</f>
        <v>0.39112413126811479</v>
      </c>
      <c r="CN87" s="192"/>
      <c r="CO87" s="192">
        <v>19</v>
      </c>
      <c r="CP87" s="193" t="str">
        <f>+IF(CQ87=0," ",INDEX($B$3:CJ$31,MATCH(CQ87,CJ$3:CJ$31,0),1))</f>
        <v>Herlev</v>
      </c>
      <c r="CQ87" s="194">
        <f>SMALL(CJ$3:CJ$31,19)</f>
        <v>1.0341583867364337</v>
      </c>
      <c r="CR87" s="192"/>
      <c r="CS87" s="192">
        <v>19</v>
      </c>
      <c r="CT87" s="193" t="str">
        <f t="shared" si="43"/>
        <v>Hørsholm</v>
      </c>
      <c r="CU87" s="67">
        <f>SMALL(CN$3:CN$31,19)</f>
        <v>344319.40098199679</v>
      </c>
    </row>
    <row r="88" spans="3:99" x14ac:dyDescent="0.25">
      <c r="C88" s="24">
        <v>20</v>
      </c>
      <c r="D88" s="25" t="str">
        <f t="shared" si="44"/>
        <v>Hillerød</v>
      </c>
      <c r="E88" s="28">
        <f>SMALL(C$3:C$31,20)</f>
        <v>295185.07372855855</v>
      </c>
      <c r="G88" s="24">
        <v>20</v>
      </c>
      <c r="H88" s="25" t="str">
        <f t="shared" si="30"/>
        <v>Albertslund</v>
      </c>
      <c r="I88" s="28">
        <f>SMALL(G$3:G$31,20)</f>
        <v>1071634.6153846153</v>
      </c>
      <c r="K88" s="24">
        <v>20</v>
      </c>
      <c r="L88" s="25" t="str">
        <f t="shared" si="31"/>
        <v>Halsnæs</v>
      </c>
      <c r="M88" s="28">
        <f>SMALL(K$3:K$31,20)</f>
        <v>1358333.333333333</v>
      </c>
      <c r="O88" s="24">
        <v>20</v>
      </c>
      <c r="P88" s="25" t="str">
        <f t="shared" si="32"/>
        <v>Vallensbæk</v>
      </c>
      <c r="Q88" s="28">
        <f>SMALL(O$3:O$31,20)</f>
        <v>771500.00000000012</v>
      </c>
      <c r="S88" s="24">
        <v>20</v>
      </c>
      <c r="T88" s="25" t="str">
        <f t="shared" si="33"/>
        <v>Høje-Taastrup</v>
      </c>
      <c r="U88" s="28">
        <f>SMALL(S$3:S$31,20)</f>
        <v>93058.291485170499</v>
      </c>
      <c r="W88" s="24">
        <v>20</v>
      </c>
      <c r="X88" s="25" t="str">
        <f t="shared" si="34"/>
        <v>Fredensborg</v>
      </c>
      <c r="Y88" s="28">
        <f>SMALL(W$3:W$31,20)</f>
        <v>1096368.424932729</v>
      </c>
      <c r="AA88" s="24">
        <v>20</v>
      </c>
      <c r="AB88" s="25" t="str">
        <f t="shared" si="35"/>
        <v>Frederikssund</v>
      </c>
      <c r="AC88" s="28">
        <f>SMALL(AA$3:AA$31,20)</f>
        <v>800668.03146212688</v>
      </c>
      <c r="AE88" s="24">
        <v>20</v>
      </c>
      <c r="AF88" s="25" t="str">
        <f t="shared" si="36"/>
        <v>Rødovre</v>
      </c>
      <c r="AG88" s="28">
        <f>SMALL(AE$3:AE$31,20)</f>
        <v>26423.690205011389</v>
      </c>
      <c r="AI88" s="24">
        <v>20</v>
      </c>
      <c r="AJ88" s="25" t="str">
        <f t="shared" si="37"/>
        <v>Brøndby</v>
      </c>
      <c r="AK88" s="28">
        <f>SMALL(AI$3:AI$31,20)</f>
        <v>160237.38872403558</v>
      </c>
      <c r="AM88" s="24">
        <v>20</v>
      </c>
      <c r="AN88" s="25" t="str">
        <f t="shared" si="38"/>
        <v>Hørsholm</v>
      </c>
      <c r="AO88" s="28">
        <f>SMALL(AM$3:AM$31,20)</f>
        <v>255446.69030732862</v>
      </c>
      <c r="AQ88" s="24">
        <v>20</v>
      </c>
      <c r="AR88" s="25" t="str">
        <f t="shared" si="45"/>
        <v>Helsingør</v>
      </c>
      <c r="AS88" s="28">
        <f>SMALL(AP$3:AP$31,20)</f>
        <v>103896.10389610389</v>
      </c>
      <c r="AU88" s="24">
        <v>20</v>
      </c>
      <c r="AV88" s="25" t="str">
        <f t="shared" si="46"/>
        <v>Gladsaxe</v>
      </c>
      <c r="AW88" s="28">
        <f>SMALL(AS$3:AS$31,20)</f>
        <v>87951.80722891567</v>
      </c>
      <c r="AY88" s="24">
        <v>20</v>
      </c>
      <c r="AZ88" s="25" t="str">
        <f t="shared" si="39"/>
        <v>Høje-Taastrup</v>
      </c>
      <c r="BA88" s="25"/>
      <c r="BB88" s="28">
        <f>SMALL(AW$3:AW$31,20)</f>
        <v>309839.35742971889</v>
      </c>
      <c r="BD88" s="24">
        <v>20</v>
      </c>
      <c r="BE88" s="24"/>
      <c r="BF88" s="25" t="str">
        <f t="shared" si="48"/>
        <v>København</v>
      </c>
      <c r="BG88" s="28">
        <f>SMALL(BA$3:BA$31,20)</f>
        <v>366176.30981159111</v>
      </c>
      <c r="BI88" s="24">
        <v>20</v>
      </c>
      <c r="BJ88" s="25" t="str">
        <f t="shared" si="47"/>
        <v>Herlev</v>
      </c>
      <c r="BK88" s="28">
        <f>SMALL(BE$3:BE$31,20)</f>
        <v>344695.59975889092</v>
      </c>
      <c r="BM88" s="24">
        <v>20</v>
      </c>
      <c r="BN88" s="25" t="str">
        <f t="shared" si="40"/>
        <v>Gladsaxe</v>
      </c>
      <c r="BO88" s="28">
        <f>SMALL(BH$3:BH$31,20)</f>
        <v>83333.333333333328</v>
      </c>
      <c r="BQ88" s="24">
        <v>20</v>
      </c>
      <c r="BR88" s="25" t="str">
        <f t="shared" si="41"/>
        <v>Tårnby</v>
      </c>
      <c r="BS88" s="28">
        <f>SMALL(BL$3:BL$31,20)</f>
        <v>469534.05017921148</v>
      </c>
      <c r="BU88" s="24">
        <v>20</v>
      </c>
      <c r="BV88" s="25" t="e">
        <f t="shared" si="42"/>
        <v>#NUM!</v>
      </c>
      <c r="BW88" s="28" t="e">
        <f>SMALL(BP$3:BP$31,20)</f>
        <v>#NUM!</v>
      </c>
      <c r="BY88" s="24">
        <v>20</v>
      </c>
      <c r="BZ88" s="25" t="e">
        <f>+IF(CA88=0," ",INDEX($B$3:BT$31,MATCH(CA88,BT$3:BT$31,0),1))</f>
        <v>#NUM!</v>
      </c>
      <c r="CA88" s="28" t="e">
        <f>SMALL(BT$3:BT$31,20)</f>
        <v>#NUM!</v>
      </c>
      <c r="CC88" s="24">
        <v>20</v>
      </c>
      <c r="CD88" s="25" t="str">
        <f>+IF(CE88=0," ",INDEX($B$3:BX$31,MATCH(CE88,BX$3:BX$31,0),1))</f>
        <v>Hvidovre</v>
      </c>
      <c r="CE88" s="29">
        <f>SMALL(BX$3:BX$31,20)</f>
        <v>0.36401034686944866</v>
      </c>
      <c r="CG88" s="24">
        <v>20</v>
      </c>
      <c r="CH88" s="25" t="str">
        <f>+IF(CI88=0," ",INDEX($B$3:CB$31,MATCH(CI88,CB$3:CB$31,0),1))</f>
        <v>Bornholm</v>
      </c>
      <c r="CI88" s="29">
        <f>SMALL(CB$3:CB$31,20)</f>
        <v>0.23785738071452356</v>
      </c>
      <c r="CK88" s="24">
        <v>20</v>
      </c>
      <c r="CL88" s="25" t="str">
        <f>+IF(CM88=0," ",INDEX($B$3:CF$31,MATCH(CM88,CF$3:CF$31,0),1))</f>
        <v>Helsingør</v>
      </c>
      <c r="CM88" s="29">
        <f>SMALL(CF$3:CF$31,20)</f>
        <v>0.39705048213272831</v>
      </c>
      <c r="CO88" s="24">
        <v>20</v>
      </c>
      <c r="CP88" s="25" t="str">
        <f>+IF(CQ88=0," ",INDEX($B$3:CJ$31,MATCH(CQ88,CJ$3:CJ$31,0),1))</f>
        <v>Furesø</v>
      </c>
      <c r="CQ88" s="29">
        <f>SMALL(CJ$3:CJ$31,20)</f>
        <v>1.1045330034461429</v>
      </c>
      <c r="CS88" s="24">
        <v>20</v>
      </c>
      <c r="CT88" s="25" t="str">
        <f t="shared" si="43"/>
        <v>Albertslund</v>
      </c>
      <c r="CU88" s="28">
        <f>SMALL(CN$3:CN$31,20)</f>
        <v>359970.27256582509</v>
      </c>
    </row>
    <row r="89" spans="3:99" x14ac:dyDescent="0.25">
      <c r="C89" s="24">
        <v>21</v>
      </c>
      <c r="D89" s="25" t="str">
        <f t="shared" si="44"/>
        <v>Furesø</v>
      </c>
      <c r="E89" s="28">
        <f>SMALL(C$3:C$31,21)</f>
        <v>306306.30630630633</v>
      </c>
      <c r="G89" s="24">
        <v>21</v>
      </c>
      <c r="H89" s="25" t="str">
        <f t="shared" si="30"/>
        <v>Hillerød</v>
      </c>
      <c r="I89" s="28">
        <f>SMALL(G$3:G$31,21)</f>
        <v>1232000</v>
      </c>
      <c r="K89" s="24">
        <v>21</v>
      </c>
      <c r="L89" s="25" t="str">
        <f t="shared" si="31"/>
        <v>Rudersdal</v>
      </c>
      <c r="M89" s="28">
        <f>SMALL(K$3:K$31,21)</f>
        <v>1387596.8992248061</v>
      </c>
      <c r="O89" s="24">
        <v>21</v>
      </c>
      <c r="P89" s="25" t="str">
        <f t="shared" si="32"/>
        <v>Tårnby</v>
      </c>
      <c r="Q89" s="28">
        <f>SMALL(O$3:O$31,21)</f>
        <v>774000</v>
      </c>
      <c r="S89" s="24">
        <v>21</v>
      </c>
      <c r="T89" s="25" t="str">
        <f t="shared" si="33"/>
        <v>Gribskov</v>
      </c>
      <c r="U89" s="28">
        <f>SMALL(S$3:S$31,21)</f>
        <v>103046.10318331505</v>
      </c>
      <c r="W89" s="24">
        <v>21</v>
      </c>
      <c r="X89" s="25" t="str">
        <f t="shared" si="34"/>
        <v>Helsingør</v>
      </c>
      <c r="Y89" s="28">
        <f>SMALL(W$3:W$31,21)</f>
        <v>1103658.5365853659</v>
      </c>
      <c r="AA89" s="24">
        <v>21</v>
      </c>
      <c r="AB89" s="25" t="str">
        <f t="shared" si="35"/>
        <v>Brøndby</v>
      </c>
      <c r="AC89" s="28">
        <f>SMALL(AA$3:AA$31,21)</f>
        <v>803532.00883002218</v>
      </c>
      <c r="AE89" s="24">
        <v>21</v>
      </c>
      <c r="AF89" s="25" t="str">
        <f t="shared" si="36"/>
        <v>Vallensbæk</v>
      </c>
      <c r="AG89" s="28">
        <f>SMALL(AE$3:AE$31,21)</f>
        <v>27481.481481481482</v>
      </c>
      <c r="AI89" s="24">
        <v>21</v>
      </c>
      <c r="AJ89" s="25" t="str">
        <f t="shared" si="37"/>
        <v>Bornholm</v>
      </c>
      <c r="AK89" s="28">
        <f>SMALL(AI$3:AI$31,21)</f>
        <v>161111.11111111112</v>
      </c>
      <c r="AM89" s="24">
        <v>21</v>
      </c>
      <c r="AN89" s="25" t="str">
        <f t="shared" si="38"/>
        <v>Albertslund</v>
      </c>
      <c r="AO89" s="28">
        <f>SMALL(AM$3:AM$31,21)</f>
        <v>255666.66666666666</v>
      </c>
      <c r="AQ89" s="24">
        <v>21</v>
      </c>
      <c r="AR89" s="25" t="str">
        <f t="shared" si="45"/>
        <v>Brøndby</v>
      </c>
      <c r="AS89" s="28">
        <f>SMALL(AP$3:AP$31,21)</f>
        <v>200000</v>
      </c>
      <c r="AU89" s="24">
        <v>21</v>
      </c>
      <c r="AV89" s="25" t="str">
        <f t="shared" si="46"/>
        <v>Helsingør</v>
      </c>
      <c r="AW89" s="28">
        <f>SMALL(AS$3:AS$31,21)</f>
        <v>127868.85245901639</v>
      </c>
      <c r="AY89" s="24">
        <v>21</v>
      </c>
      <c r="AZ89" s="25" t="str">
        <f t="shared" si="39"/>
        <v>Bornholm</v>
      </c>
      <c r="BA89" s="25"/>
      <c r="BB89" s="28">
        <f>SMALL(AW$3:AW$31,21)</f>
        <v>312000</v>
      </c>
      <c r="BD89" s="24">
        <v>21</v>
      </c>
      <c r="BE89" s="24"/>
      <c r="BF89" s="25" t="str">
        <f t="shared" si="48"/>
        <v>Fredensborg</v>
      </c>
      <c r="BG89" s="28">
        <f>SMALL(BA$3:BA$31,21)</f>
        <v>379634.31053908507</v>
      </c>
      <c r="BI89" s="24">
        <v>21</v>
      </c>
      <c r="BJ89" s="25" t="str">
        <f t="shared" si="47"/>
        <v>Frederiksberg</v>
      </c>
      <c r="BK89" s="28">
        <f>SMALL(BE$3:BE$31,21)</f>
        <v>355358.08551821217</v>
      </c>
      <c r="BM89" s="24">
        <v>21</v>
      </c>
      <c r="BN89" s="25" t="str">
        <f t="shared" si="40"/>
        <v>Hørsholm</v>
      </c>
      <c r="BO89" s="28">
        <f>SMALL(BH$3:BH$31,21)</f>
        <v>83713.896713615017</v>
      </c>
      <c r="BQ89" s="24">
        <v>21</v>
      </c>
      <c r="BR89" s="25" t="str">
        <f t="shared" si="41"/>
        <v>Albertslund</v>
      </c>
      <c r="BS89" s="28">
        <f>SMALL(BL$3:BL$31,21)</f>
        <v>483328.700486449</v>
      </c>
      <c r="BU89" s="24">
        <v>21</v>
      </c>
      <c r="BV89" s="25" t="e">
        <f t="shared" si="42"/>
        <v>#NUM!</v>
      </c>
      <c r="BW89" s="28" t="e">
        <f>SMALL(BP$3:BP$31,21)</f>
        <v>#NUM!</v>
      </c>
      <c r="BY89" s="24">
        <v>21</v>
      </c>
      <c r="BZ89" s="25" t="e">
        <f>+IF(CA89=0," ",INDEX($B$3:BT$31,MATCH(CA89,BT$3:BT$31,0),1))</f>
        <v>#NUM!</v>
      </c>
      <c r="CA89" s="28" t="e">
        <f>SMALL(BT$3:BT$31,21)</f>
        <v>#NUM!</v>
      </c>
      <c r="CC89" s="24">
        <v>21</v>
      </c>
      <c r="CD89" s="25" t="str">
        <f>+IF(CE89=0," ",INDEX($B$3:BX$31,MATCH(CE89,BX$3:BX$31,0),1))</f>
        <v>Gribskov</v>
      </c>
      <c r="CE89" s="28">
        <f>SMALL(BX$3:BX$31,21)</f>
        <v>0.39934330212539382</v>
      </c>
      <c r="CG89" s="24">
        <v>21</v>
      </c>
      <c r="CH89" s="25" t="str">
        <f>+IF(CI89=0," ",INDEX($B$3:CB$31,MATCH(CI89,CB$3:CB$31,0),1))</f>
        <v>Hvidovre</v>
      </c>
      <c r="CI89" s="28">
        <f>SMALL(CB$3:CB$31,21)</f>
        <v>0.25462025119207154</v>
      </c>
      <c r="CK89" s="24">
        <v>21</v>
      </c>
      <c r="CL89" s="25" t="str">
        <f>+IF(CM89=0," ",INDEX($B$3:CF$31,MATCH(CM89,CF$3:CF$31,0),1))</f>
        <v>Herlev</v>
      </c>
      <c r="CM89" s="29">
        <f>SMALL(CF$3:CF$31,21)</f>
        <v>0.40684343582809102</v>
      </c>
      <c r="CO89" s="24">
        <v>21</v>
      </c>
      <c r="CP89" s="25" t="str">
        <f>+IF(CQ89=0," ",INDEX($B$3:CJ$31,MATCH(CQ89,CJ$3:CJ$31,0),1))</f>
        <v>Bornholm</v>
      </c>
      <c r="CQ89" s="29">
        <f>SMALL(CJ$3:CJ$31,21)</f>
        <v>1.1892869035726179</v>
      </c>
      <c r="CS89" s="24">
        <v>21</v>
      </c>
      <c r="CT89" s="25" t="str">
        <f t="shared" si="43"/>
        <v>Herlev</v>
      </c>
      <c r="CU89" s="28">
        <f>SMALL(CN$3:CN$31,21)</f>
        <v>361883.56164383568</v>
      </c>
    </row>
    <row r="90" spans="3:99" x14ac:dyDescent="0.25">
      <c r="C90" s="24">
        <v>22</v>
      </c>
      <c r="D90" s="25" t="str">
        <f t="shared" si="44"/>
        <v>Albertslund</v>
      </c>
      <c r="E90" s="28">
        <f>SMALL(C$3:C$31,22)</f>
        <v>317242.42424242425</v>
      </c>
      <c r="G90" s="24">
        <v>22</v>
      </c>
      <c r="H90" s="25" t="str">
        <f t="shared" si="30"/>
        <v>Helsingør</v>
      </c>
      <c r="I90" s="28">
        <f>SMALL(G$3:G$31,22)</f>
        <v>1333333.3333333333</v>
      </c>
      <c r="K90" s="24">
        <v>22</v>
      </c>
      <c r="L90" s="25" t="str">
        <f t="shared" si="31"/>
        <v>Frederiksberg</v>
      </c>
      <c r="M90" s="28">
        <f>SMALL(K$3:K$31,22)</f>
        <v>1409266.4092664092</v>
      </c>
      <c r="O90" s="24">
        <v>22</v>
      </c>
      <c r="P90" s="25" t="str">
        <f t="shared" si="32"/>
        <v>Lyngby-Taarbæk</v>
      </c>
      <c r="Q90" s="28">
        <f>SMALL(O$3:O$31,22)</f>
        <v>780439.12175648706</v>
      </c>
      <c r="S90" s="24">
        <v>22</v>
      </c>
      <c r="T90" s="25" t="str">
        <f t="shared" si="33"/>
        <v>Hørsholm</v>
      </c>
      <c r="U90" s="28">
        <f>SMALL(S$3:S$31,22)</f>
        <v>104177.3739130435</v>
      </c>
      <c r="W90" s="24">
        <v>22</v>
      </c>
      <c r="X90" s="25" t="str">
        <f t="shared" si="34"/>
        <v>Halsnæs</v>
      </c>
      <c r="Y90" s="28">
        <f>SMALL(W$3:W$31,22)</f>
        <v>1105072.4637681157</v>
      </c>
      <c r="AA90" s="24">
        <v>22</v>
      </c>
      <c r="AB90" s="25" t="str">
        <f t="shared" si="35"/>
        <v>Fredensborg</v>
      </c>
      <c r="AC90" s="28">
        <f>SMALL(AA$3:AA$31,22)</f>
        <v>805999.5972678652</v>
      </c>
      <c r="AE90" s="24">
        <v>22</v>
      </c>
      <c r="AF90" s="25" t="str">
        <f t="shared" si="36"/>
        <v>Ishøj</v>
      </c>
      <c r="AG90" s="28">
        <f>SMALL(AE$3:AE$31,22)</f>
        <v>28070.175438596492</v>
      </c>
      <c r="AI90" s="24">
        <v>22</v>
      </c>
      <c r="AJ90" s="25" t="str">
        <f t="shared" si="37"/>
        <v>Gladsaxe</v>
      </c>
      <c r="AK90" s="28">
        <f>SMALL(AI$3:AI$31,22)</f>
        <v>162666.66666666663</v>
      </c>
      <c r="AM90" s="24">
        <v>22</v>
      </c>
      <c r="AN90" s="25" t="str">
        <f t="shared" si="38"/>
        <v>Helsingør</v>
      </c>
      <c r="AO90" s="28">
        <f>SMALL(AM$3:AM$31,22)</f>
        <v>257787.32545649839</v>
      </c>
      <c r="AQ90" s="24">
        <v>22</v>
      </c>
      <c r="AR90" s="25" t="str">
        <f t="shared" si="45"/>
        <v>Brøndby</v>
      </c>
      <c r="AS90" s="28">
        <f>SMALL(AP$3:AP$31,22)</f>
        <v>200000</v>
      </c>
      <c r="AU90" s="24">
        <v>22</v>
      </c>
      <c r="AV90" s="25" t="str">
        <f t="shared" si="46"/>
        <v>Rødovre</v>
      </c>
      <c r="AW90" s="28">
        <f>SMALL(AS$3:AS$31,22)</f>
        <v>280851.06382978725</v>
      </c>
      <c r="AY90" s="24">
        <v>22</v>
      </c>
      <c r="AZ90" s="25" t="str">
        <f t="shared" si="39"/>
        <v>Helsingør</v>
      </c>
      <c r="BA90" s="25"/>
      <c r="BB90" s="28">
        <f>SMALL(AW$3:AW$31,22)</f>
        <v>315589.35361216735</v>
      </c>
      <c r="BD90" s="24">
        <v>22</v>
      </c>
      <c r="BE90" s="24"/>
      <c r="BF90" s="25" t="str">
        <f t="shared" si="48"/>
        <v>Egedal</v>
      </c>
      <c r="BG90" s="28">
        <f>SMALL(BA$3:BA$31,22)</f>
        <v>425304.75673720374</v>
      </c>
      <c r="BI90" s="24">
        <v>22</v>
      </c>
      <c r="BJ90" s="25" t="str">
        <f t="shared" si="47"/>
        <v>Albertslund</v>
      </c>
      <c r="BK90" s="28">
        <f>SMALL(BE$3:BE$31,22)</f>
        <v>357411.44018583046</v>
      </c>
      <c r="BM90" s="24">
        <v>22</v>
      </c>
      <c r="BN90" s="25" t="str">
        <f t="shared" si="40"/>
        <v>Helsingør</v>
      </c>
      <c r="BO90" s="28">
        <f>SMALL(BH$3:BH$31,22)</f>
        <v>123036.64921465967</v>
      </c>
      <c r="BQ90" s="24">
        <v>22</v>
      </c>
      <c r="BR90" s="25" t="str">
        <f t="shared" si="41"/>
        <v>Gladsaxe</v>
      </c>
      <c r="BS90" s="28">
        <f>SMALL(BL$3:BL$31,22)</f>
        <v>491030.3587856486</v>
      </c>
      <c r="BU90" s="24">
        <v>22</v>
      </c>
      <c r="BV90" s="25" t="e">
        <f t="shared" si="42"/>
        <v>#NUM!</v>
      </c>
      <c r="BW90" s="28" t="e">
        <f>SMALL(BP$3:BP$31,22)</f>
        <v>#NUM!</v>
      </c>
      <c r="BY90" s="24">
        <v>22</v>
      </c>
      <c r="BZ90" s="25" t="e">
        <f>+IF(CA90=0," ",INDEX($B$3:BT$31,MATCH(CA90,BT$3:BT$31,0),1))</f>
        <v>#NUM!</v>
      </c>
      <c r="CA90" s="28" t="e">
        <f>SMALL(BT$3:BT$31,22)</f>
        <v>#NUM!</v>
      </c>
      <c r="CC90" s="24">
        <v>22</v>
      </c>
      <c r="CD90" s="25" t="str">
        <f>+IF(CE90=0," ",INDEX($B$3:BX$31,MATCH(CE90,BX$3:BX$31,0),1))</f>
        <v>Halsnæs</v>
      </c>
      <c r="CE90" s="28">
        <f>SMALL(BX$3:BX$31,22)</f>
        <v>0.40266912103083297</v>
      </c>
      <c r="CG90" s="24">
        <v>22</v>
      </c>
      <c r="CH90" s="25" t="str">
        <f>+IF(CI90=0," ",INDEX($B$3:CB$31,MATCH(CI90,CB$3:CB$31,0),1))</f>
        <v>Herlev</v>
      </c>
      <c r="CI90" s="28">
        <f>SMALL(CB$3:CB$31,22)</f>
        <v>0.2598624257745899</v>
      </c>
      <c r="CK90" s="24">
        <v>22</v>
      </c>
      <c r="CL90" s="25" t="str">
        <f>+IF(CM90=0," ",INDEX($B$3:CF$31,MATCH(CM90,CF$3:CF$31,0),1))</f>
        <v>Tårnby</v>
      </c>
      <c r="CM90" s="29">
        <f>SMALL(CF$3:CF$31,22)</f>
        <v>0.43746271624577449</v>
      </c>
      <c r="CO90" s="24">
        <v>22</v>
      </c>
      <c r="CP90" s="25" t="str">
        <f>+IF(CQ90=0," ",INDEX($B$3:CJ$31,MATCH(CQ90,CJ$3:CJ$31,0),1))</f>
        <v>Hvidovre</v>
      </c>
      <c r="CQ90" s="29">
        <f>SMALL(CJ$3:CJ$31,22)</f>
        <v>1.25128556736373</v>
      </c>
      <c r="CS90" s="24">
        <v>22</v>
      </c>
      <c r="CT90" s="25" t="str">
        <f t="shared" si="43"/>
        <v>Frederiksberg</v>
      </c>
      <c r="CU90" s="28">
        <f>SMALL(CN$3:CN$31,22)</f>
        <v>364197.53086419747</v>
      </c>
    </row>
    <row r="91" spans="3:99" x14ac:dyDescent="0.25">
      <c r="C91" s="24">
        <v>23</v>
      </c>
      <c r="D91" s="25" t="str">
        <f t="shared" si="44"/>
        <v>Rødovre</v>
      </c>
      <c r="E91" s="28">
        <f>SMALL(C$3:C$31,23)</f>
        <v>318181.81818181818</v>
      </c>
      <c r="G91" s="24">
        <v>23</v>
      </c>
      <c r="H91" s="25" t="str">
        <f t="shared" si="30"/>
        <v>Furesø</v>
      </c>
      <c r="I91" s="28">
        <f>SMALL(G$3:G$31,23)</f>
        <v>1333333.5333333332</v>
      </c>
      <c r="K91" s="24">
        <v>23</v>
      </c>
      <c r="L91" s="25" t="str">
        <f t="shared" si="31"/>
        <v>Brøndby</v>
      </c>
      <c r="M91" s="28">
        <f>SMALL(K$3:K$31,23)</f>
        <v>1436363.6363636365</v>
      </c>
      <c r="O91" s="24">
        <v>23</v>
      </c>
      <c r="P91" s="25" t="str">
        <f t="shared" si="32"/>
        <v>Ballerup</v>
      </c>
      <c r="Q91" s="28">
        <f>SMALL(O$3:O$31,23)</f>
        <v>786592.1310915763</v>
      </c>
      <c r="S91" s="24">
        <v>23</v>
      </c>
      <c r="T91" s="25" t="str">
        <f t="shared" si="33"/>
        <v>Halsnæs</v>
      </c>
      <c r="U91" s="28">
        <f>SMALL(S$3:S$31,23)</f>
        <v>110794.10366143603</v>
      </c>
      <c r="W91" s="24">
        <v>23</v>
      </c>
      <c r="X91" s="25" t="str">
        <f t="shared" si="34"/>
        <v>Furesø</v>
      </c>
      <c r="Y91" s="28">
        <f>SMALL(W$3:W$31,23)</f>
        <v>1128256.5130260524</v>
      </c>
      <c r="AA91" s="24">
        <v>23</v>
      </c>
      <c r="AB91" s="25" t="str">
        <f t="shared" si="35"/>
        <v>Ballerup</v>
      </c>
      <c r="AC91" s="28">
        <f>SMALL(AA$3:AA$31,23)</f>
        <v>809939.39393939392</v>
      </c>
      <c r="AE91" s="24">
        <v>23</v>
      </c>
      <c r="AF91" s="25" t="str">
        <f t="shared" si="36"/>
        <v>Fredensborg</v>
      </c>
      <c r="AG91" s="28">
        <f>SMALL(AE$3:AE$31,23)</f>
        <v>28515.905098520601</v>
      </c>
      <c r="AI91" s="24">
        <v>23</v>
      </c>
      <c r="AJ91" s="25" t="str">
        <f t="shared" si="37"/>
        <v>Egedal</v>
      </c>
      <c r="AK91" s="28">
        <f>SMALL(AI$3:AI$31,23)</f>
        <v>172409.17782026771</v>
      </c>
      <c r="AM91" s="24">
        <v>23</v>
      </c>
      <c r="AN91" s="25" t="str">
        <f t="shared" si="38"/>
        <v>Gribskov</v>
      </c>
      <c r="AO91" s="28">
        <f>SMALL(AM$3:AM$31,23)</f>
        <v>271997.78638627561</v>
      </c>
      <c r="AQ91" s="24">
        <v>23</v>
      </c>
      <c r="AR91" s="25" t="e">
        <f t="shared" si="45"/>
        <v>#NUM!</v>
      </c>
      <c r="AS91" s="28" t="e">
        <f>SMALL(AP$3:AP$31,23)</f>
        <v>#NUM!</v>
      </c>
      <c r="AU91" s="24">
        <v>23</v>
      </c>
      <c r="AV91" s="25" t="e">
        <f t="shared" si="46"/>
        <v>#NUM!</v>
      </c>
      <c r="AW91" s="28" t="e">
        <f>SMALL(AS$3:AS$31,23)</f>
        <v>#NUM!</v>
      </c>
      <c r="AY91" s="24">
        <v>23</v>
      </c>
      <c r="AZ91" s="25" t="str">
        <f t="shared" si="39"/>
        <v>Glostrup</v>
      </c>
      <c r="BA91" s="25"/>
      <c r="BB91" s="28">
        <f>SMALL(AW$3:AW$31,23)</f>
        <v>321517.69911504426</v>
      </c>
      <c r="BD91" s="24">
        <v>23</v>
      </c>
      <c r="BE91" s="24"/>
      <c r="BF91" s="25" t="e">
        <f t="shared" si="48"/>
        <v>#NUM!</v>
      </c>
      <c r="BG91" s="28" t="e">
        <f>SMALL(BA$3:BA$31,23)</f>
        <v>#NUM!</v>
      </c>
      <c r="BI91" s="24">
        <v>23</v>
      </c>
      <c r="BJ91" s="25" t="str">
        <f t="shared" si="47"/>
        <v>Lyngby-Taarbæk</v>
      </c>
      <c r="BK91" s="28">
        <f>SMALL(BE$3:BE$31,23)</f>
        <v>357719.79341820802</v>
      </c>
      <c r="BM91" s="24">
        <v>23</v>
      </c>
      <c r="BN91" s="25" t="str">
        <f t="shared" si="40"/>
        <v>Rødovre</v>
      </c>
      <c r="BO91" s="28">
        <f>SMALL(BH$3:BH$31,23)</f>
        <v>277551.02040816325</v>
      </c>
      <c r="BQ91" s="24">
        <v>23</v>
      </c>
      <c r="BR91" s="25" t="str">
        <f t="shared" si="41"/>
        <v>Brøndby</v>
      </c>
      <c r="BS91" s="28">
        <f>SMALL(BL$3:BL$31,23)</f>
        <v>508985.68382576917</v>
      </c>
      <c r="BU91" s="24">
        <v>23</v>
      </c>
      <c r="BV91" s="25" t="e">
        <f t="shared" si="42"/>
        <v>#NUM!</v>
      </c>
      <c r="BW91" s="28" t="e">
        <f>SMALL(BP$3:BP$31,23)</f>
        <v>#NUM!</v>
      </c>
      <c r="BY91" s="24">
        <v>23</v>
      </c>
      <c r="BZ91" s="25" t="e">
        <f>+IF(CA91=0," ",INDEX($B$3:BT$31,MATCH(CA91,BT$3:BT$31,0),1))</f>
        <v>#NUM!</v>
      </c>
      <c r="CA91" s="28" t="e">
        <f>SMALL(BT$3:BT$31,23)</f>
        <v>#NUM!</v>
      </c>
      <c r="CC91" s="24">
        <v>23</v>
      </c>
      <c r="CD91" s="25" t="str">
        <f>+IF(CE91=0," ",INDEX($B$3:BX$31,MATCH(CE91,BX$3:BX$31,0),1))</f>
        <v>Rudersdal</v>
      </c>
      <c r="CE91" s="28">
        <f>SMALL(BX$3:BX$31,23)</f>
        <v>0.48710787815808276</v>
      </c>
      <c r="CG91" s="24">
        <v>23</v>
      </c>
      <c r="CH91" s="25" t="str">
        <f>+IF(CI91=0," ",INDEX($B$3:CB$31,MATCH(CI91,CB$3:CB$31,0),1))</f>
        <v>Helsingør</v>
      </c>
      <c r="CI91" s="28">
        <f>SMALL(CB$3:CB$31,23)</f>
        <v>0.39705048213272831</v>
      </c>
      <c r="CK91" s="24">
        <v>23</v>
      </c>
      <c r="CL91" s="25" t="str">
        <f>+IF(CM91=0," ",INDEX($B$3:CF$31,MATCH(CM91,CF$3:CF$31,0),1))</f>
        <v>Ishøj</v>
      </c>
      <c r="CM91" s="29">
        <f>SMALL(CF$3:CF$31,23)</f>
        <v>0.54979039241289263</v>
      </c>
      <c r="CO91" s="24">
        <v>23</v>
      </c>
      <c r="CP91" s="25" t="str">
        <f>+IF(CQ91=0," ",INDEX($B$3:CJ$31,MATCH(CQ91,CJ$3:CJ$31,0),1))</f>
        <v>Helsingør</v>
      </c>
      <c r="CQ91" s="29">
        <f>SMALL(CJ$3:CJ$31,23)</f>
        <v>1.3045944412932502</v>
      </c>
      <c r="CS91" s="24">
        <v>23</v>
      </c>
      <c r="CT91" s="25" t="str">
        <f t="shared" si="43"/>
        <v>Lyngby-Taarbæk</v>
      </c>
      <c r="CU91" s="28">
        <f>SMALL(CN$3:CN$31,23)</f>
        <v>372844.96674630337</v>
      </c>
    </row>
    <row r="92" spans="3:99" x14ac:dyDescent="0.25">
      <c r="C92" s="24">
        <v>24</v>
      </c>
      <c r="D92" s="25" t="str">
        <f t="shared" si="44"/>
        <v>Gentofte</v>
      </c>
      <c r="E92" s="28">
        <f>SMALL(C$3:C$31,24)</f>
        <v>321199.14346895076</v>
      </c>
      <c r="G92" s="24">
        <v>24</v>
      </c>
      <c r="H92" s="25" t="str">
        <f t="shared" si="30"/>
        <v>Ishøj</v>
      </c>
      <c r="I92" s="28">
        <f>SMALL(G$3:G$31,24)</f>
        <v>1400000</v>
      </c>
      <c r="K92" s="24">
        <v>24</v>
      </c>
      <c r="L92" s="25" t="str">
        <f t="shared" si="31"/>
        <v>Hvidovre</v>
      </c>
      <c r="M92" s="28">
        <f>SMALL(K$3:K$31,24)</f>
        <v>1462068.9655172417</v>
      </c>
      <c r="O92" s="24">
        <v>24</v>
      </c>
      <c r="P92" s="25" t="str">
        <f t="shared" si="32"/>
        <v>Albertslund</v>
      </c>
      <c r="Q92" s="28">
        <f>SMALL(O$3:O$31,24)</f>
        <v>790886.07594936714</v>
      </c>
      <c r="S92" s="24">
        <v>24</v>
      </c>
      <c r="T92" s="25" t="str">
        <f t="shared" si="33"/>
        <v>Albertslund</v>
      </c>
      <c r="U92" s="28">
        <f>SMALL(S$3:S$31,24)</f>
        <v>117982.06278026904</v>
      </c>
      <c r="W92" s="24">
        <v>24</v>
      </c>
      <c r="X92" s="25" t="str">
        <f t="shared" si="34"/>
        <v>Frederiksberg</v>
      </c>
      <c r="Y92" s="28">
        <f>SMALL(W$3:W$31,24)</f>
        <v>1171529.619805482</v>
      </c>
      <c r="AA92" s="24">
        <v>24</v>
      </c>
      <c r="AB92" s="25" t="str">
        <f t="shared" si="35"/>
        <v>Albertslund</v>
      </c>
      <c r="AC92" s="28">
        <f>SMALL(AA$3:AA$31,24)</f>
        <v>824787.47203579417</v>
      </c>
      <c r="AE92" s="24">
        <v>24</v>
      </c>
      <c r="AF92" s="25" t="str">
        <f t="shared" si="36"/>
        <v>Høje-Taastrup</v>
      </c>
      <c r="AG92" s="28">
        <f>SMALL(AE$3:AE$31,24)</f>
        <v>29645.975247049795</v>
      </c>
      <c r="AI92" s="24">
        <v>24</v>
      </c>
      <c r="AJ92" s="25" t="str">
        <f t="shared" si="37"/>
        <v>København</v>
      </c>
      <c r="AK92" s="28">
        <f>SMALL(AI$3:AI$31,24)</f>
        <v>173515.98173515982</v>
      </c>
      <c r="AM92" s="24">
        <v>24</v>
      </c>
      <c r="AN92" s="25" t="str">
        <f t="shared" si="38"/>
        <v>Dragør</v>
      </c>
      <c r="AO92" s="28">
        <f>SMALL(AM$3:AM$31,24)</f>
        <v>272777.15789473685</v>
      </c>
      <c r="AQ92" s="24">
        <v>24</v>
      </c>
      <c r="AR92" s="25" t="e">
        <f t="shared" si="45"/>
        <v>#NUM!</v>
      </c>
      <c r="AS92" s="28" t="e">
        <f>SMALL(AP$3:AP$31,24)</f>
        <v>#NUM!</v>
      </c>
      <c r="AU92" s="24">
        <v>24</v>
      </c>
      <c r="AV92" s="25" t="e">
        <f t="shared" si="46"/>
        <v>#NUM!</v>
      </c>
      <c r="AW92" s="28" t="e">
        <f>SMALL(AS$3:AS$31,24)</f>
        <v>#NUM!</v>
      </c>
      <c r="AY92" s="24">
        <v>24</v>
      </c>
      <c r="AZ92" s="25" t="str">
        <f t="shared" si="39"/>
        <v>Hillerød</v>
      </c>
      <c r="BA92" s="25"/>
      <c r="BB92" s="28">
        <f>SMALL(AW$3:AW$31,24)</f>
        <v>321882.46536072629</v>
      </c>
      <c r="BD92" s="24">
        <v>24</v>
      </c>
      <c r="BE92" s="24"/>
      <c r="BF92" s="25" t="e">
        <f>+IF(BG92=0," ",INDEX(B$3:BA$31,MATCH(BG92,BA$3:BA$31,0),1))</f>
        <v>#NUM!</v>
      </c>
      <c r="BG92" s="28" t="e">
        <f>SMALL(BA$3:BA$31,24)</f>
        <v>#NUM!</v>
      </c>
      <c r="BI92" s="24">
        <v>24</v>
      </c>
      <c r="BJ92" s="25" t="str">
        <f t="shared" si="47"/>
        <v>København</v>
      </c>
      <c r="BK92" s="28">
        <f>SMALL(BE$3:BE$31,24)</f>
        <v>370582.94638568308</v>
      </c>
      <c r="BM92" s="24">
        <v>24</v>
      </c>
      <c r="BN92" s="25" t="e">
        <f t="shared" si="40"/>
        <v>#NUM!</v>
      </c>
      <c r="BO92" s="28" t="e">
        <f>SMALL(BH$3:BH$31,24)</f>
        <v>#NUM!</v>
      </c>
      <c r="BQ92" s="24">
        <v>24</v>
      </c>
      <c r="BR92" s="25" t="str">
        <f t="shared" si="41"/>
        <v>København</v>
      </c>
      <c r="BS92" s="28">
        <f>SMALL(BL$3:BL$31,24)</f>
        <v>516018.60377269413</v>
      </c>
      <c r="BU92" s="24">
        <v>24</v>
      </c>
      <c r="BV92" s="25" t="e">
        <f t="shared" si="42"/>
        <v>#NUM!</v>
      </c>
      <c r="BW92" s="28" t="e">
        <f>SMALL(BP$3:BP$31,24)</f>
        <v>#NUM!</v>
      </c>
      <c r="BY92" s="24">
        <v>24</v>
      </c>
      <c r="BZ92" s="25" t="e">
        <f>+IF(CA92=0," ",INDEX($B$3:BT$31,MATCH(CA92,BT$3:BT$31,0),1))</f>
        <v>#NUM!</v>
      </c>
      <c r="CA92" s="28" t="e">
        <f>SMALL(BT$3:BT$31,24)</f>
        <v>#NUM!</v>
      </c>
      <c r="CC92" s="24">
        <v>24</v>
      </c>
      <c r="CD92" s="25" t="str">
        <f>+IF(CE92=0," ",INDEX($B$3:BX$31,MATCH(CE92,BX$3:BX$31,0),1))</f>
        <v>Ballerup</v>
      </c>
      <c r="CE92" s="28">
        <f>SMALL(BX$3:BX$31,24)</f>
        <v>0.58197254458936698</v>
      </c>
      <c r="CG92" s="24">
        <v>24</v>
      </c>
      <c r="CH92" s="25" t="str">
        <f>+IF(CI92=0," ",INDEX($B$3:CB$31,MATCH(CI92,CB$3:CB$31,0),1))</f>
        <v>Ishøj</v>
      </c>
      <c r="CI92" s="28">
        <f>SMALL(CB$3:CB$31,24)</f>
        <v>0.54979039241289263</v>
      </c>
      <c r="CK92" s="24">
        <v>24</v>
      </c>
      <c r="CL92" s="25" t="str">
        <f>+IF(CM92=0," ",INDEX($B$3:CF$31,MATCH(CM92,CF$3:CF$31,0),1))</f>
        <v>Ballerup</v>
      </c>
      <c r="CM92" s="28">
        <f>SMALL(CF$3:CF$31,24)</f>
        <v>0.61620622368285916</v>
      </c>
      <c r="CO92" s="24">
        <v>24</v>
      </c>
      <c r="CP92" s="25" t="str">
        <f>+IF(CQ92=0," ",INDEX($B$3:CJ$31,MATCH(CQ92,CJ$3:CJ$31,0),1))</f>
        <v>Rudersdal</v>
      </c>
      <c r="CQ92" s="28">
        <f>SMALL(CJ$3:CJ$31,24)</f>
        <v>1.3963759173865038</v>
      </c>
      <c r="CS92" s="24">
        <v>24</v>
      </c>
      <c r="CT92" s="25" t="str">
        <f t="shared" si="43"/>
        <v>København</v>
      </c>
      <c r="CU92" s="28">
        <f>SMALL(CN$3:CN$31,24)</f>
        <v>378137.10628263425</v>
      </c>
    </row>
    <row r="93" spans="3:99" x14ac:dyDescent="0.25">
      <c r="C93" s="24">
        <v>25</v>
      </c>
      <c r="D93" s="25" t="str">
        <f t="shared" si="44"/>
        <v>Gladsaxe</v>
      </c>
      <c r="E93" s="28">
        <f>SMALL(C$3:C$31,25)</f>
        <v>333333.33333333331</v>
      </c>
      <c r="G93" s="24">
        <v>25</v>
      </c>
      <c r="H93" s="25" t="str">
        <f t="shared" si="30"/>
        <v>Tårnby</v>
      </c>
      <c r="I93" s="28">
        <f>SMALL(G$3:G$31,25)</f>
        <v>1700000.1</v>
      </c>
      <c r="K93" s="24">
        <v>25</v>
      </c>
      <c r="L93" s="25" t="str">
        <f t="shared" si="31"/>
        <v>Fredensborg</v>
      </c>
      <c r="M93" s="28">
        <f>SMALL(K$3:K$31,25)</f>
        <v>1541083.888888889</v>
      </c>
      <c r="O93" s="24">
        <v>25</v>
      </c>
      <c r="P93" s="25" t="str">
        <f t="shared" si="32"/>
        <v>Bornholm</v>
      </c>
      <c r="Q93" s="28">
        <f>SMALL(O$3:O$31,25)</f>
        <v>798476.45429362881</v>
      </c>
      <c r="S93" s="24">
        <v>25</v>
      </c>
      <c r="T93" s="25" t="str">
        <f t="shared" si="33"/>
        <v>Lyngby-Taarbæk</v>
      </c>
      <c r="U93" s="28">
        <f>SMALL(S$3:S$31,25)</f>
        <v>135685.75233022639</v>
      </c>
      <c r="W93" s="24">
        <v>25</v>
      </c>
      <c r="X93" s="25" t="str">
        <f t="shared" si="34"/>
        <v>Lyngby-Taarbæk</v>
      </c>
      <c r="Y93" s="28">
        <f>SMALL(W$3:W$31,25)</f>
        <v>1198275.8620689656</v>
      </c>
      <c r="AA93" s="24">
        <v>25</v>
      </c>
      <c r="AB93" s="25" t="str">
        <f t="shared" si="35"/>
        <v>Vallensbæk</v>
      </c>
      <c r="AC93" s="28">
        <f>SMALL(AA$3:AA$31,25)</f>
        <v>832357.14285714284</v>
      </c>
      <c r="AE93" s="24">
        <v>25</v>
      </c>
      <c r="AF93" s="25" t="str">
        <f t="shared" si="36"/>
        <v>Hvidovre</v>
      </c>
      <c r="AG93" s="28">
        <f>SMALL(AE$3:AE$31,25)</f>
        <v>31707.317073170732</v>
      </c>
      <c r="AI93" s="24">
        <v>25</v>
      </c>
      <c r="AJ93" s="25" t="str">
        <f t="shared" si="37"/>
        <v>Rudersdal</v>
      </c>
      <c r="AK93" s="28">
        <f>SMALL(AI$3:AI$31,25)</f>
        <v>179337.23196881096</v>
      </c>
      <c r="AM93" s="24">
        <v>25</v>
      </c>
      <c r="AN93" s="25" t="str">
        <f t="shared" si="38"/>
        <v>Brøndby</v>
      </c>
      <c r="AO93" s="28">
        <f>SMALL(AM$3:AM$31,25)</f>
        <v>277542.37288135593</v>
      </c>
      <c r="AQ93" s="24">
        <v>25</v>
      </c>
      <c r="AR93" s="25" t="e">
        <f t="shared" si="45"/>
        <v>#NUM!</v>
      </c>
      <c r="AS93" s="28" t="e">
        <f>SMALL(AP$3:AP$31,25)</f>
        <v>#NUM!</v>
      </c>
      <c r="AU93" s="24">
        <v>25</v>
      </c>
      <c r="AV93" s="25" t="e">
        <f t="shared" si="46"/>
        <v>#NUM!</v>
      </c>
      <c r="AW93" s="28" t="e">
        <f>SMALL(AS$3:AS$31,25)</f>
        <v>#NUM!</v>
      </c>
      <c r="AY93" s="24">
        <v>25</v>
      </c>
      <c r="AZ93" s="25" t="str">
        <f t="shared" si="39"/>
        <v>Frederikssund</v>
      </c>
      <c r="BA93" s="25"/>
      <c r="BB93" s="28">
        <f>SMALL(AW$3:AW$31,25)</f>
        <v>330000.00000000006</v>
      </c>
      <c r="BD93" s="24">
        <v>25</v>
      </c>
      <c r="BE93" s="24"/>
      <c r="BF93" s="25" t="e">
        <f>+IF(BG93=0," ",INDEX(B$3:BA$31,MATCH(BG93,BA$3:BA$31,0),1))</f>
        <v>#NUM!</v>
      </c>
      <c r="BG93" s="28" t="e">
        <f>SMALL(BA$3:BA$31,25)</f>
        <v>#NUM!</v>
      </c>
      <c r="BI93" s="24">
        <v>25</v>
      </c>
      <c r="BJ93" s="25" t="str">
        <f t="shared" si="47"/>
        <v>Brøndby</v>
      </c>
      <c r="BK93" s="28">
        <f>SMALL(BE$3:BE$31,25)</f>
        <v>378952.65183202282</v>
      </c>
      <c r="BM93" s="24">
        <v>25</v>
      </c>
      <c r="BN93" s="25" t="e">
        <f t="shared" si="40"/>
        <v>#NUM!</v>
      </c>
      <c r="BO93" s="28" t="e">
        <f>SMALL(BH$3:BH$31,25)</f>
        <v>#NUM!</v>
      </c>
      <c r="BQ93" s="24">
        <v>25</v>
      </c>
      <c r="BR93" s="25" t="str">
        <f t="shared" si="41"/>
        <v>Lyngby-Taarbæk</v>
      </c>
      <c r="BS93" s="28">
        <f>SMALL(BL$3:BL$31,25)</f>
        <v>627219.1528545121</v>
      </c>
      <c r="BU93" s="24">
        <v>25</v>
      </c>
      <c r="BV93" s="25" t="e">
        <f t="shared" si="42"/>
        <v>#NUM!</v>
      </c>
      <c r="BW93" s="28" t="e">
        <f>SMALL(BP$3:BP$31,25)</f>
        <v>#NUM!</v>
      </c>
      <c r="BY93" s="24">
        <v>25</v>
      </c>
      <c r="BZ93" s="25" t="e">
        <f>+IF(CA93=0," ",INDEX($B$3:BT$31,MATCH(CA93,BT$3:BT$31,0),1))</f>
        <v>#NUM!</v>
      </c>
      <c r="CA93" s="28" t="e">
        <f>SMALL(BT$3:BT$31,25)</f>
        <v>#NUM!</v>
      </c>
      <c r="CC93" s="24">
        <v>25</v>
      </c>
      <c r="CD93" s="25" t="str">
        <f>+IF(CE93=0," ",INDEX($B$3:BX$31,MATCH(CE93,BX$3:BX$31,0),1))</f>
        <v>Bornholm</v>
      </c>
      <c r="CE93" s="28">
        <f>SMALL(BX$3:BX$31,25)</f>
        <v>0.76114361828647548</v>
      </c>
      <c r="CG93" s="24">
        <v>25</v>
      </c>
      <c r="CH93" s="25" t="e">
        <f>+IF(CI93=0," ",INDEX($B$3:CB$31,MATCH(CI93,CB$3:CB$31,0),1))</f>
        <v>#NUM!</v>
      </c>
      <c r="CI93" s="28" t="e">
        <f>SMALL(CB$3:CB$31,25)</f>
        <v>#NUM!</v>
      </c>
      <c r="CK93" s="24">
        <v>25</v>
      </c>
      <c r="CL93" s="25" t="str">
        <f>+IF(CM93=0," ",INDEX($B$3:CF$31,MATCH(CM93,CF$3:CF$31,0),1))</f>
        <v>Halsnæs</v>
      </c>
      <c r="CM93" s="28">
        <f>SMALL(CF$3:CF$31,25)</f>
        <v>0.6327657616198803</v>
      </c>
      <c r="CO93" s="24">
        <v>25</v>
      </c>
      <c r="CP93" s="25" t="str">
        <f>+IF(CQ93=0," ",INDEX($B$3:CJ$31,MATCH(CQ93,CJ$3:CJ$31,0),1))</f>
        <v>Ballerup</v>
      </c>
      <c r="CQ93" s="28">
        <f>SMALL(CJ$3:CJ$31,25)</f>
        <v>1.6432165964876244</v>
      </c>
      <c r="CS93" s="24">
        <v>25</v>
      </c>
      <c r="CT93" s="25" t="str">
        <f t="shared" si="43"/>
        <v>Brøndby</v>
      </c>
      <c r="CU93" s="28">
        <f>SMALL(CN$3:CN$31,25)</f>
        <v>388978.93030794174</v>
      </c>
    </row>
    <row r="94" spans="3:99" x14ac:dyDescent="0.25">
      <c r="C94" s="24">
        <v>26</v>
      </c>
      <c r="D94" s="25" t="str">
        <f t="shared" si="44"/>
        <v>Rudersdal</v>
      </c>
      <c r="E94" s="28">
        <f>SMALL(C$3:C$31,26)</f>
        <v>340827.33812949638</v>
      </c>
      <c r="G94" s="24">
        <v>26</v>
      </c>
      <c r="H94" s="25" t="e">
        <f t="shared" si="30"/>
        <v>#NUM!</v>
      </c>
      <c r="I94" s="28" t="e">
        <f>SMALL(G$3:G$31,26)</f>
        <v>#NUM!</v>
      </c>
      <c r="K94" s="24">
        <v>26</v>
      </c>
      <c r="L94" s="25" t="str">
        <f t="shared" si="31"/>
        <v>København</v>
      </c>
      <c r="M94" s="28">
        <f>SMALL(K$3:K$31,26)</f>
        <v>1667080.7453416151</v>
      </c>
      <c r="O94" s="24">
        <v>26</v>
      </c>
      <c r="P94" s="25" t="str">
        <f t="shared" si="32"/>
        <v>Glostrup</v>
      </c>
      <c r="Q94" s="28">
        <f>SMALL(O$3:O$31,26)</f>
        <v>803525.21830247995</v>
      </c>
      <c r="S94" s="24">
        <v>26</v>
      </c>
      <c r="T94" s="25" t="str">
        <f t="shared" si="33"/>
        <v>Allerød</v>
      </c>
      <c r="U94" s="28">
        <f>SMALL(S$3:S$31,26)</f>
        <v>137777.77777777778</v>
      </c>
      <c r="W94" s="24">
        <v>26</v>
      </c>
      <c r="X94" s="25" t="str">
        <f t="shared" si="34"/>
        <v>Gribskov</v>
      </c>
      <c r="Y94" s="28">
        <f>SMALL(W$3:W$31,26)</f>
        <v>1204844.4976076558</v>
      </c>
      <c r="AA94" s="24">
        <v>26</v>
      </c>
      <c r="AB94" s="25" t="str">
        <f t="shared" si="35"/>
        <v>Bornholm</v>
      </c>
      <c r="AC94" s="28">
        <f>SMALL(AA$3:AA$31,26)</f>
        <v>836795.25222551927</v>
      </c>
      <c r="AE94" s="24">
        <v>26</v>
      </c>
      <c r="AF94" s="25" t="str">
        <f t="shared" si="36"/>
        <v>Ballerup</v>
      </c>
      <c r="AG94" s="28">
        <f>SMALL(AE$3:AE$31,26)</f>
        <v>32642.857142857149</v>
      </c>
      <c r="AI94" s="24">
        <v>26</v>
      </c>
      <c r="AJ94" s="25" t="str">
        <f t="shared" si="37"/>
        <v>Gentofte</v>
      </c>
      <c r="AK94" s="28">
        <f>SMALL(AI$3:AI$31,26)</f>
        <v>183083.51177730193</v>
      </c>
      <c r="AM94" s="24">
        <v>26</v>
      </c>
      <c r="AN94" s="25" t="str">
        <f t="shared" si="38"/>
        <v>Fredensborg</v>
      </c>
      <c r="AO94" s="28">
        <f>SMALL(AM$3:AM$31,26)</f>
        <v>286549.34912665724</v>
      </c>
      <c r="AQ94" s="24">
        <v>26</v>
      </c>
      <c r="AR94" s="25" t="e">
        <f t="shared" si="45"/>
        <v>#NUM!</v>
      </c>
      <c r="AS94" s="28" t="e">
        <f>SMALL(AP$3:AP$31,26)</f>
        <v>#NUM!</v>
      </c>
      <c r="AU94" s="24">
        <v>26</v>
      </c>
      <c r="AV94" s="25" t="e">
        <f t="shared" si="46"/>
        <v>#NUM!</v>
      </c>
      <c r="AW94" s="28" t="e">
        <f>SMALL(AS$3:AS$31,26)</f>
        <v>#NUM!</v>
      </c>
      <c r="AY94" s="24">
        <v>26</v>
      </c>
      <c r="AZ94" s="25" t="str">
        <f t="shared" si="39"/>
        <v>Tårnby</v>
      </c>
      <c r="BA94" s="25"/>
      <c r="BB94" s="28">
        <f>SMALL(AW$3:AW$31,26)</f>
        <v>333333.33333333331</v>
      </c>
      <c r="BD94" s="24">
        <v>26</v>
      </c>
      <c r="BE94" s="24"/>
      <c r="BF94" s="25" t="e">
        <f t="shared" si="48"/>
        <v>#NUM!</v>
      </c>
      <c r="BG94" s="28" t="e">
        <f>SMALL(BA$3:BA$31,26)</f>
        <v>#NUM!</v>
      </c>
      <c r="BI94" s="24">
        <v>26</v>
      </c>
      <c r="BJ94" s="25" t="str">
        <f t="shared" si="47"/>
        <v>Fredensborg</v>
      </c>
      <c r="BK94" s="28">
        <f>SMALL(BE$3:BE$31,26)</f>
        <v>411756.10333544511</v>
      </c>
      <c r="BM94" s="24">
        <v>26</v>
      </c>
      <c r="BN94" s="25" t="e">
        <f t="shared" si="40"/>
        <v>#NUM!</v>
      </c>
      <c r="BO94" s="28" t="e">
        <f>SMALL(BH$3:BH$31,26)</f>
        <v>#NUM!</v>
      </c>
      <c r="BQ94" s="24">
        <v>26</v>
      </c>
      <c r="BR94" s="25" t="str">
        <f t="shared" si="41"/>
        <v>Fredensborg</v>
      </c>
      <c r="BS94" s="28">
        <f>SMALL(BL$3:BL$31,26)</f>
        <v>647364.93441622111</v>
      </c>
      <c r="BU94" s="24">
        <v>26</v>
      </c>
      <c r="BV94" s="25" t="e">
        <f t="shared" si="42"/>
        <v>#NUM!</v>
      </c>
      <c r="BW94" s="28" t="e">
        <f>SMALL(BP$3:BP$31,26)</f>
        <v>#NUM!</v>
      </c>
      <c r="BY94" s="24">
        <v>26</v>
      </c>
      <c r="BZ94" s="25" t="e">
        <f>+IF(CA94=0," ",INDEX($B$3:BT$31,MATCH(CA94,BT$3:BT$31,0),1))</f>
        <v>#NUM!</v>
      </c>
      <c r="CA94" s="28" t="e">
        <f>SMALL(BT$3:BT$31,26)</f>
        <v>#NUM!</v>
      </c>
      <c r="CC94" s="24">
        <v>26</v>
      </c>
      <c r="CD94" s="25" t="e">
        <f>+IF(CE94=0," ",INDEX($B$3:BX$31,MATCH(CE94,BX$3:BX$31,0),1))</f>
        <v>#NUM!</v>
      </c>
      <c r="CE94" s="28" t="e">
        <f>SMALL(BX$3:BX$31,26)</f>
        <v>#NUM!</v>
      </c>
      <c r="CG94" s="24">
        <v>26</v>
      </c>
      <c r="CH94" s="25" t="e">
        <f>+IF(CI94=0," ",INDEX($B$3:CB$31,MATCH(CI94,CB$3:CB$31,0),1))</f>
        <v>#NUM!</v>
      </c>
      <c r="CI94" s="28" t="e">
        <f>SMALL(CB$3:CB$31,26)</f>
        <v>#NUM!</v>
      </c>
      <c r="CK94" s="24">
        <v>26</v>
      </c>
      <c r="CL94" s="25" t="e">
        <f>+IF(CM94=0," ",INDEX($B$3:CF$31,MATCH(CM94,CF$3:CF$31,0),1))</f>
        <v>#NUM!</v>
      </c>
      <c r="CM94" s="28" t="e">
        <f>SMALL(CF$3:CF$31,26)</f>
        <v>#NUM!</v>
      </c>
      <c r="CO94" s="24">
        <v>26</v>
      </c>
      <c r="CP94" s="25" t="str">
        <f>+IF(CQ94=0," ",INDEX($B$3:CJ$31,MATCH(CQ94,CJ$3:CJ$31,0),1))</f>
        <v>Halsnæs</v>
      </c>
      <c r="CQ94" s="28">
        <f>SMALL(CJ$3:CJ$31,26)</f>
        <v>1.6682006442705937</v>
      </c>
      <c r="CS94" s="24">
        <v>26</v>
      </c>
      <c r="CT94" s="25" t="str">
        <f t="shared" si="43"/>
        <v>Fredensborg</v>
      </c>
      <c r="CU94" s="28">
        <f>SMALL(CN$3:CN$31,26)</f>
        <v>423638.7727843016</v>
      </c>
    </row>
    <row r="95" spans="3:99" x14ac:dyDescent="0.25">
      <c r="C95" s="24">
        <v>27</v>
      </c>
      <c r="D95" s="25" t="str">
        <f t="shared" si="44"/>
        <v>Dragør</v>
      </c>
      <c r="E95" s="28">
        <f>SMALL(C$3:C$31,27)</f>
        <v>341743.73737373739</v>
      </c>
      <c r="G95" s="24">
        <v>27</v>
      </c>
      <c r="H95" s="25" t="e">
        <f t="shared" si="30"/>
        <v>#NUM!</v>
      </c>
      <c r="I95" s="28" t="e">
        <f>SMALL(G$3:G$31,27)</f>
        <v>#NUM!</v>
      </c>
      <c r="K95" s="24">
        <v>27</v>
      </c>
      <c r="L95" s="25" t="str">
        <f t="shared" si="31"/>
        <v>Vallensbæk</v>
      </c>
      <c r="M95" s="28">
        <f>SMALL(K$3:K$31,27)</f>
        <v>1866600</v>
      </c>
      <c r="O95" s="24">
        <v>27</v>
      </c>
      <c r="P95" s="25" t="str">
        <f t="shared" si="32"/>
        <v>Hørsholm</v>
      </c>
      <c r="Q95" s="28">
        <f>SMALL(O$3:O$31,27)</f>
        <v>841063.28703703696</v>
      </c>
      <c r="S95" s="24">
        <v>27</v>
      </c>
      <c r="T95" s="25" t="str">
        <f t="shared" si="33"/>
        <v>Fredensborg</v>
      </c>
      <c r="U95" s="28">
        <f>SMALL(S$3:S$31,27)</f>
        <v>161367.33815426996</v>
      </c>
      <c r="W95" s="24">
        <v>27</v>
      </c>
      <c r="X95" s="25" t="str">
        <f t="shared" si="34"/>
        <v>Vallensbæk</v>
      </c>
      <c r="Y95" s="28">
        <f>SMALL(W$3:W$31,27)</f>
        <v>1238142.857142857</v>
      </c>
      <c r="AA95" s="24">
        <v>27</v>
      </c>
      <c r="AB95" s="25" t="str">
        <f t="shared" si="35"/>
        <v>Tårnby</v>
      </c>
      <c r="AC95" s="28">
        <f>SMALL(AA$3:AA$31,27)</f>
        <v>870833.33333333337</v>
      </c>
      <c r="AE95" s="24">
        <v>27</v>
      </c>
      <c r="AF95" s="25" t="str">
        <f t="shared" si="36"/>
        <v>København</v>
      </c>
      <c r="AG95" s="28">
        <f>SMALL(AE$3:AE$31,27)</f>
        <v>35894.559730790803</v>
      </c>
      <c r="AI95" s="24">
        <v>27</v>
      </c>
      <c r="AJ95" s="25" t="str">
        <f t="shared" si="37"/>
        <v>Tårnby</v>
      </c>
      <c r="AK95" s="28">
        <f>SMALL(AI$3:AI$31,27)</f>
        <v>202941.17647058822</v>
      </c>
      <c r="AM95" s="24">
        <v>27</v>
      </c>
      <c r="AN95" s="25" t="str">
        <f t="shared" si="38"/>
        <v>Frederiksberg</v>
      </c>
      <c r="AO95" s="28">
        <f>SMALL(AM$3:AM$31,27)</f>
        <v>291493.15883402736</v>
      </c>
      <c r="AQ95" s="24">
        <v>27</v>
      </c>
      <c r="AR95" s="25" t="e">
        <f t="shared" si="45"/>
        <v>#NUM!</v>
      </c>
      <c r="AS95" s="28" t="e">
        <f>SMALL(AP$3:AP$31,27)</f>
        <v>#NUM!</v>
      </c>
      <c r="AU95" s="24">
        <v>27</v>
      </c>
      <c r="AV95" s="25" t="e">
        <f t="shared" si="46"/>
        <v>#NUM!</v>
      </c>
      <c r="AW95" s="28" t="e">
        <f>SMALL(AS$3:AS$31,27)</f>
        <v>#NUM!</v>
      </c>
      <c r="AY95" s="24">
        <v>27</v>
      </c>
      <c r="AZ95" s="25" t="str">
        <f t="shared" si="39"/>
        <v>Rudersdal</v>
      </c>
      <c r="BA95" s="25"/>
      <c r="BB95" s="28">
        <f>SMALL(AW$3:AW$31,27)</f>
        <v>348039.21568627452</v>
      </c>
      <c r="BD95" s="24">
        <v>27</v>
      </c>
      <c r="BE95" s="24"/>
      <c r="BF95" s="25" t="e">
        <f t="shared" si="48"/>
        <v>#NUM!</v>
      </c>
      <c r="BG95" s="28" t="e">
        <f>SMALL(BA$3:BA$31,27)</f>
        <v>#NUM!</v>
      </c>
      <c r="BI95" s="24">
        <v>27</v>
      </c>
      <c r="BJ95" s="25" t="str">
        <f t="shared" si="47"/>
        <v>Egedal</v>
      </c>
      <c r="BK95" s="28">
        <f>SMALL(BE$3:BE$31,27)</f>
        <v>472847.17948717944</v>
      </c>
      <c r="BM95" s="24">
        <v>27</v>
      </c>
      <c r="BN95" s="25" t="e">
        <f t="shared" si="40"/>
        <v>#NUM!</v>
      </c>
      <c r="BO95" s="28" t="e">
        <f>SMALL(BH$3:BH$31,27)</f>
        <v>#NUM!</v>
      </c>
      <c r="BQ95" s="24">
        <v>27</v>
      </c>
      <c r="BR95" s="25" t="str">
        <f t="shared" si="41"/>
        <v>Allerød</v>
      </c>
      <c r="BS95" s="28">
        <f>SMALL(BL$3:BL$31,27)</f>
        <v>695726.49572649563</v>
      </c>
      <c r="BU95" s="24">
        <v>27</v>
      </c>
      <c r="BV95" s="25" t="e">
        <f t="shared" si="42"/>
        <v>#NUM!</v>
      </c>
      <c r="BW95" s="28" t="e">
        <f>SMALL(BP$3:BP$31,27)</f>
        <v>#NUM!</v>
      </c>
      <c r="BY95" s="24">
        <v>27</v>
      </c>
      <c r="BZ95" s="25" t="e">
        <f>+IF(CA95=0," ",INDEX($B$3:BT$31,MATCH(CA95,BT$3:BT$31,0),1))</f>
        <v>#NUM!</v>
      </c>
      <c r="CA95" s="28" t="e">
        <f>SMALL(BT$3:BT$31,27)</f>
        <v>#NUM!</v>
      </c>
      <c r="CC95" s="24">
        <v>27</v>
      </c>
      <c r="CD95" s="25" t="e">
        <f>+IF(CE95=0," ",INDEX($B$3:BX$31,MATCH(CE95,BX$3:BX$31,0),1))</f>
        <v>#NUM!</v>
      </c>
      <c r="CE95" s="28" t="e">
        <f>SMALL(BX$3:BX$31,27)</f>
        <v>#NUM!</v>
      </c>
      <c r="CG95" s="24">
        <v>27</v>
      </c>
      <c r="CH95" s="25" t="e">
        <f>+IF(CI95=0," ",INDEX($B$3:CB$31,MATCH(CI95,CB$3:CB$31,0),1))</f>
        <v>#NUM!</v>
      </c>
      <c r="CI95" s="28" t="e">
        <f>SMALL(CB$3:CB$31,27)</f>
        <v>#NUM!</v>
      </c>
      <c r="CK95" s="24">
        <v>27</v>
      </c>
      <c r="CL95" s="25" t="e">
        <f>+IF(CM95=0," ",INDEX($B$3:CF$31,MATCH(CM95,CF$3:CF$31,0),1))</f>
        <v>#NUM!</v>
      </c>
      <c r="CM95" s="28" t="e">
        <f>SMALL(CF$3:CF$31,27)</f>
        <v>#NUM!</v>
      </c>
      <c r="CO95" s="24">
        <v>27</v>
      </c>
      <c r="CP95" s="25" t="str">
        <f>+IF(CQ95=0," ",INDEX($B$3:CJ$31,MATCH(CQ95,CJ$3:CJ$31,0),1))</f>
        <v>Ishøj</v>
      </c>
      <c r="CQ95" s="28">
        <f>SMALL(CJ$3:CJ$31,27)</f>
        <v>1.7180949762902893</v>
      </c>
      <c r="CS95" s="24">
        <v>27</v>
      </c>
      <c r="CT95" s="25" t="str">
        <f t="shared" si="43"/>
        <v>Egedal</v>
      </c>
      <c r="CU95" s="28">
        <f>SMALL(CN$3:CN$31,27)</f>
        <v>491551.84097583004</v>
      </c>
    </row>
    <row r="96" spans="3:99" x14ac:dyDescent="0.25">
      <c r="C96" s="24">
        <v>28</v>
      </c>
      <c r="D96" s="25" t="str">
        <f t="shared" si="44"/>
        <v>Glostrup</v>
      </c>
      <c r="E96" s="28">
        <f>SMALL(C$3:C$31,28)</f>
        <v>342965.04237288132</v>
      </c>
      <c r="G96" s="24">
        <v>28</v>
      </c>
      <c r="H96" s="25" t="e">
        <f t="shared" si="30"/>
        <v>#NUM!</v>
      </c>
      <c r="I96" s="28" t="e">
        <f>SMALL(G$3:G$31,28)</f>
        <v>#NUM!</v>
      </c>
      <c r="K96" s="24">
        <v>28</v>
      </c>
      <c r="L96" s="25" t="str">
        <f t="shared" si="31"/>
        <v>Allerød</v>
      </c>
      <c r="M96" s="28">
        <f>SMALL(K$3:K$31,28)</f>
        <v>2000000</v>
      </c>
      <c r="O96" s="24">
        <v>28</v>
      </c>
      <c r="P96" s="25" t="str">
        <f t="shared" si="32"/>
        <v>Egedal</v>
      </c>
      <c r="Q96" s="28">
        <f>SMALL(O$3:O$31,28)</f>
        <v>928411.96777905617</v>
      </c>
      <c r="S96" s="24">
        <v>28</v>
      </c>
      <c r="T96" s="25" t="str">
        <f t="shared" si="33"/>
        <v>Egedal</v>
      </c>
      <c r="U96" s="28">
        <f>SMALL(S$3:S$31,28)</f>
        <v>277057.14285714284</v>
      </c>
      <c r="W96" s="24">
        <v>28</v>
      </c>
      <c r="X96" s="25" t="str">
        <f t="shared" si="34"/>
        <v>Bornholm</v>
      </c>
      <c r="Y96" s="28">
        <f>SMALL(W$3:W$31,28)</f>
        <v>1266666.6666666667</v>
      </c>
      <c r="AA96" s="24">
        <v>28</v>
      </c>
      <c r="AB96" s="25" t="str">
        <f t="shared" si="35"/>
        <v>København</v>
      </c>
      <c r="AC96" s="28">
        <f>SMALL(AA$3:AA$31,28)</f>
        <v>873786.40776699025</v>
      </c>
      <c r="AE96" s="24">
        <v>28</v>
      </c>
      <c r="AF96" s="25" t="str">
        <f t="shared" si="36"/>
        <v>Egedal</v>
      </c>
      <c r="AG96" s="28">
        <f>SMALL(AE$3:AE$31,28)</f>
        <v>36880.570409982174</v>
      </c>
      <c r="AI96" s="24">
        <v>28</v>
      </c>
      <c r="AJ96" s="25" t="str">
        <f t="shared" si="37"/>
        <v>Frederiksberg</v>
      </c>
      <c r="AK96" s="28">
        <f>SMALL(AI$3:AI$31,28)</f>
        <v>212574.85029940121</v>
      </c>
      <c r="AM96" s="24">
        <v>28</v>
      </c>
      <c r="AN96" s="25" t="str">
        <f t="shared" si="38"/>
        <v>Ishøj</v>
      </c>
      <c r="AO96" s="28">
        <f>SMALL(AM$3:AM$31,28)</f>
        <v>298755.18672199169</v>
      </c>
      <c r="AQ96" s="24">
        <v>28</v>
      </c>
      <c r="AR96" s="25" t="e">
        <f t="shared" si="45"/>
        <v>#NUM!</v>
      </c>
      <c r="AS96" s="28" t="e">
        <f>SMALL(AP$3:AP$31,28)</f>
        <v>#NUM!</v>
      </c>
      <c r="AU96" s="24">
        <v>28</v>
      </c>
      <c r="AV96" s="25" t="e">
        <f t="shared" si="46"/>
        <v>#NUM!</v>
      </c>
      <c r="AW96" s="28" t="e">
        <f>SMALL(AS$3:AS$31,28)</f>
        <v>#NUM!</v>
      </c>
      <c r="AY96" s="24">
        <v>28</v>
      </c>
      <c r="AZ96" s="25" t="str">
        <f t="shared" si="39"/>
        <v>Brøndby</v>
      </c>
      <c r="BA96" s="25"/>
      <c r="BB96" s="28">
        <f>SMALL(AW$3:AW$31,28)</f>
        <v>353333.33333333326</v>
      </c>
      <c r="BD96" s="24">
        <v>28</v>
      </c>
      <c r="BE96" s="24"/>
      <c r="BF96" s="25" t="e">
        <f t="shared" si="48"/>
        <v>#NUM!</v>
      </c>
      <c r="BG96" s="28" t="e">
        <f>SMALL(BA$3:BA$31,28)</f>
        <v>#NUM!</v>
      </c>
      <c r="BI96" s="24">
        <v>28</v>
      </c>
      <c r="BJ96" s="25" t="str">
        <f t="shared" si="47"/>
        <v>Allerød</v>
      </c>
      <c r="BK96" s="28">
        <f>SMALL(BE$3:BE$31,28)</f>
        <v>485318.79194630863</v>
      </c>
      <c r="BM96" s="24">
        <v>28</v>
      </c>
      <c r="BN96" s="25" t="e">
        <f t="shared" si="40"/>
        <v>#NUM!</v>
      </c>
      <c r="BO96" s="28" t="e">
        <f>SMALL(BH$3:BH$31,28)</f>
        <v>#NUM!</v>
      </c>
      <c r="BQ96" s="24">
        <v>28</v>
      </c>
      <c r="BR96" s="25" t="str">
        <f t="shared" si="41"/>
        <v>Egedal</v>
      </c>
      <c r="BS96" s="28">
        <f>SMALL(BL$3:BL$31,28)</f>
        <v>799007.4074074073</v>
      </c>
      <c r="BU96" s="24">
        <v>28</v>
      </c>
      <c r="BV96" s="25" t="e">
        <f t="shared" si="42"/>
        <v>#NUM!</v>
      </c>
      <c r="BW96" s="28" t="e">
        <f>SMALL(BP$3:BP$31,28)</f>
        <v>#NUM!</v>
      </c>
      <c r="BY96" s="24">
        <v>28</v>
      </c>
      <c r="BZ96" s="25" t="e">
        <f>+IF(CA96=0," ",INDEX($B$3:BT$31,MATCH(CA96,BT$3:BT$31,0),1))</f>
        <v>#NUM!</v>
      </c>
      <c r="CA96" s="28" t="e">
        <f>SMALL(BT$3:BT$31,28)</f>
        <v>#NUM!</v>
      </c>
      <c r="CC96" s="24">
        <v>28</v>
      </c>
      <c r="CD96" s="25" t="e">
        <f>+IF(CE96=0," ",INDEX($B$3:BX$31,MATCH(CE96,BX$3:BX$31,0),1))</f>
        <v>#NUM!</v>
      </c>
      <c r="CE96" s="28" t="e">
        <f>SMALL(BX$3:BX$31,28)</f>
        <v>#NUM!</v>
      </c>
      <c r="CG96" s="24">
        <v>28</v>
      </c>
      <c r="CH96" s="25" t="e">
        <f>+IF(CI96=0," ",INDEX($B$3:CB$31,MATCH(CI96,CB$3:CB$31,0),1))</f>
        <v>#NUM!</v>
      </c>
      <c r="CI96" s="28" t="e">
        <f>SMALL(CB$3:CB$31,28)</f>
        <v>#NUM!</v>
      </c>
      <c r="CK96" s="24">
        <v>28</v>
      </c>
      <c r="CL96" s="25" t="e">
        <f>+IF(CM96=0," ",INDEX($B$3:CF$31,MATCH(CM96,CF$3:CF$31,0),1))</f>
        <v>#NUM!</v>
      </c>
      <c r="CM96" s="28" t="e">
        <f>SMALL(CF$3:CF$31,28)</f>
        <v>#NUM!</v>
      </c>
      <c r="CO96" s="24">
        <v>28</v>
      </c>
      <c r="CP96" s="25" t="e">
        <f>+IF(CQ96=0," ",INDEX($B$3:CJ$31,MATCH(CQ96,CJ$3:CJ$31,0),1))</f>
        <v>#NUM!</v>
      </c>
      <c r="CQ96" s="28" t="e">
        <f>SMALL(CJ$3:CJ$31,28)</f>
        <v>#NUM!</v>
      </c>
      <c r="CS96" s="24">
        <v>28</v>
      </c>
      <c r="CT96" s="25" t="str">
        <f t="shared" si="43"/>
        <v>Allerød</v>
      </c>
      <c r="CU96" s="28">
        <f>SMALL(CN$3:CN$31,28)</f>
        <v>503139.01345291472</v>
      </c>
    </row>
    <row r="97" spans="3:99" x14ac:dyDescent="0.25">
      <c r="C97" s="24">
        <v>29</v>
      </c>
      <c r="D97" s="25" t="str">
        <f>+IF(E97=0," ",INDEX(B$3:C$31,MATCH(E97,C$3:C$31,0),1))</f>
        <v>Frederikssund</v>
      </c>
      <c r="E97" s="28">
        <f>SMALL(C$3:C$31,29)</f>
        <v>357664.23357664235</v>
      </c>
      <c r="G97" s="24">
        <v>29</v>
      </c>
      <c r="H97" s="25" t="e">
        <f t="shared" ref="H97" si="49">+IF(I97=0," ",INDEX(B$3:G$31,MATCH(I97,G$3:G$31,0),1))</f>
        <v>#NUM!</v>
      </c>
      <c r="I97" s="28" t="e">
        <f>SMALL(G$3:G$31,29)</f>
        <v>#NUM!</v>
      </c>
      <c r="K97" s="24">
        <v>29</v>
      </c>
      <c r="L97" s="25" t="e">
        <f t="shared" ref="L97" si="50">+IF(M97=0," ",INDEX(B$3:K$31,MATCH(M97,K$3:K$31,0),1))</f>
        <v>#NUM!</v>
      </c>
      <c r="M97" s="28" t="e">
        <f>SMALL(K$3:K$31,29)</f>
        <v>#NUM!</v>
      </c>
      <c r="O97" s="24">
        <v>29</v>
      </c>
      <c r="P97" s="25" t="e">
        <f t="shared" ref="P97" si="51">+IF(Q97=0," ",INDEX(B$3:O$31,MATCH(Q97,O$3:O$31,0),1))</f>
        <v>#NUM!</v>
      </c>
      <c r="Q97" s="28" t="e">
        <f>SMALL(O$3:O$31,29)</f>
        <v>#NUM!</v>
      </c>
      <c r="S97" s="24">
        <v>29</v>
      </c>
      <c r="T97" s="25" t="e">
        <f t="shared" ref="T97" si="52">+IF(U97=0," ",INDEX(B$3:S$31,MATCH(U97,S$3:S$31,0),1))</f>
        <v>#NUM!</v>
      </c>
      <c r="U97" s="28" t="e">
        <f>SMALL(S$3:S$31,29)</f>
        <v>#NUM!</v>
      </c>
      <c r="W97" s="24">
        <v>29</v>
      </c>
      <c r="X97" s="25" t="str">
        <f t="shared" ref="X97" si="53">+IF(Y97=0," ",INDEX(B$3:W$31,MATCH(Y97,W$3:W$31,0),1))</f>
        <v>Allerød</v>
      </c>
      <c r="Y97" s="28">
        <f>SMALL(W$3:W$31,29)</f>
        <v>1841666.6666666663</v>
      </c>
      <c r="AA97" s="24">
        <v>29</v>
      </c>
      <c r="AB97" s="25" t="str">
        <f t="shared" ref="AB97" si="54">+IF(AC97=0," ",INDEX(B$3:AA$31,MATCH(AC97,AA$3:AA$31,0),1))</f>
        <v>Allerød</v>
      </c>
      <c r="AC97" s="28">
        <f>SMALL(AA$3:AA$31,29)</f>
        <v>1760000</v>
      </c>
      <c r="AE97" s="24">
        <v>29</v>
      </c>
      <c r="AF97" s="25" t="str">
        <f t="shared" ref="AF97" si="55">+IF(AG97=0," ",INDEX(B$3:AE$31,MATCH(AG97,AE$3:AE$31,0),1))</f>
        <v>Allerød</v>
      </c>
      <c r="AG97" s="28">
        <f>SMALL(AE$3:AE$31,29)</f>
        <v>129999.99999999997</v>
      </c>
      <c r="AI97" s="24">
        <v>29</v>
      </c>
      <c r="AJ97" s="25" t="str">
        <f t="shared" ref="AJ97" si="56">+IF(AK97=0," ",INDEX(B$3:AI$31,MATCH(AK97,AI$3:AI$31,0),1))</f>
        <v>Allerød</v>
      </c>
      <c r="AK97" s="28">
        <f>SMALL(AI$3:AI$31,29)</f>
        <v>500000</v>
      </c>
      <c r="AM97" s="24">
        <v>29</v>
      </c>
      <c r="AN97" s="25" t="str">
        <f t="shared" ref="AN97" si="57">+IF(AO97=0," ",INDEX(B$3:AM$31,MATCH(AO97,AM$3:AM$31,0),1))</f>
        <v>Allerød</v>
      </c>
      <c r="AO97" s="28">
        <f>SMALL(AM$3:AM$31,29)</f>
        <v>1040000</v>
      </c>
      <c r="AQ97" s="24">
        <v>29</v>
      </c>
      <c r="AR97" s="25" t="e">
        <f t="shared" ref="AR97" si="58">+IF(AS97=0," ",INDEX(B$3:AP$31,MATCH(AS97,AP$3:AP$31,0),1))</f>
        <v>#NUM!</v>
      </c>
      <c r="AS97" s="28" t="e">
        <f>SMALL(AP$3:AP$31,29)</f>
        <v>#NUM!</v>
      </c>
      <c r="AU97" s="24">
        <v>29</v>
      </c>
      <c r="AV97" s="25" t="e">
        <f t="shared" ref="AV97" si="59">+IF(AW97=0," ",INDEX(B$3:AS$31,MATCH(AW97,AS$3:AS$31,0),1))</f>
        <v>#NUM!</v>
      </c>
      <c r="AW97" s="28" t="e">
        <f>SMALL(AS$3:AS$31,29)</f>
        <v>#NUM!</v>
      </c>
      <c r="AY97" s="24">
        <v>29</v>
      </c>
      <c r="AZ97" s="25" t="str">
        <f t="shared" ref="AZ97" si="60">+IF(BB97=0," ",INDEX(B$3:AW$31,MATCH(BB97,AW$3:AW$31,0),1))</f>
        <v>Egedal</v>
      </c>
      <c r="BA97" s="25"/>
      <c r="BB97" s="28">
        <f>SMALL(AW$3:AW$31,29)</f>
        <v>453294.1176470588</v>
      </c>
      <c r="BD97" s="24">
        <v>29</v>
      </c>
      <c r="BE97" s="24"/>
      <c r="BF97" s="25" t="e">
        <f t="shared" ref="BF97" si="61">+IF(BG97=0," ",INDEX(B$3:BA$31,MATCH(BG97,BA$3:BA$31,0),1))</f>
        <v>#NUM!</v>
      </c>
      <c r="BG97" s="28" t="e">
        <f>SMALL(BA$3:BA$31,29)</f>
        <v>#NUM!</v>
      </c>
      <c r="BI97" s="24">
        <v>29</v>
      </c>
      <c r="BJ97" s="25" t="e">
        <f t="shared" ref="BJ97" si="62">+IF(BK97=0," ",INDEX(B$3:BE$31,MATCH(BK97,BE$3:BE$31,0),1))</f>
        <v>#NUM!</v>
      </c>
      <c r="BK97" s="28" t="e">
        <f>SMALL(BE$3:BE$31,29)</f>
        <v>#NUM!</v>
      </c>
      <c r="BM97" s="24">
        <v>29</v>
      </c>
      <c r="BN97" s="25" t="e">
        <f t="shared" ref="BN97" si="63">+IF(BO97=0," ",INDEX(B$3:BH$31,MATCH(BO97,BH$3:BH$31,0),1))</f>
        <v>#NUM!</v>
      </c>
      <c r="BO97" s="28" t="e">
        <f>SMALL(BH$3:BH$31,29)</f>
        <v>#NUM!</v>
      </c>
      <c r="BQ97" s="24">
        <v>29</v>
      </c>
      <c r="BR97" s="25" t="str">
        <f t="shared" ref="BR97" si="64">+IF(BS97=0," ",INDEX(B$3:BL$31,MATCH(BS97,BL$3:BL$31,0),1))</f>
        <v>Herlev</v>
      </c>
      <c r="BS97" s="28">
        <f>SMALL(BL$3:BL$31,29)</f>
        <v>832153.690596562</v>
      </c>
      <c r="BU97" s="24">
        <v>29</v>
      </c>
      <c r="BV97" s="25" t="e">
        <f t="shared" ref="BV97" si="65">+IF(BW97=0," ",INDEX(B$3:BP$31,MATCH(BW97,BP$3:BP$31,0),1))</f>
        <v>#NUM!</v>
      </c>
      <c r="BW97" s="28" t="e">
        <f>SMALL(BP$3:BP$31,29)</f>
        <v>#NUM!</v>
      </c>
      <c r="BY97" s="24">
        <v>29</v>
      </c>
      <c r="BZ97" s="25" t="e">
        <f>+IF(CA97=0," ",INDEX($B$3:BT$31,MATCH(CA97,BT$3:BT$31,0),1))</f>
        <v>#NUM!</v>
      </c>
      <c r="CA97" s="28" t="e">
        <f>SMALL(BT$3:BT$31,29)</f>
        <v>#NUM!</v>
      </c>
      <c r="CC97" s="24">
        <v>29</v>
      </c>
      <c r="CD97" s="25" t="e">
        <f>+IF(CE97=0," ",INDEX($B$3:BX$31,MATCH(CE97,BX$3:BX$31,0),1))</f>
        <v>#NUM!</v>
      </c>
      <c r="CE97" s="28" t="e">
        <f>SMALL(BX$3:BX$31,29)</f>
        <v>#NUM!</v>
      </c>
      <c r="CG97" s="24">
        <v>29</v>
      </c>
      <c r="CH97" s="25" t="e">
        <f>+IF(CI97=0," ",INDEX($B$3:CB$31,MATCH(CI97,CB$3:CB$31,0),1))</f>
        <v>#NUM!</v>
      </c>
      <c r="CI97" s="28" t="e">
        <f>SMALL(CB$3:CB$31,29)</f>
        <v>#NUM!</v>
      </c>
      <c r="CK97" s="24">
        <v>29</v>
      </c>
      <c r="CL97" s="25" t="e">
        <f>+IF(CM97=0," ",INDEX($B$3:CF$31,MATCH(CM97,CF$3:CF$31,0),1))</f>
        <v>#NUM!</v>
      </c>
      <c r="CM97" s="28" t="e">
        <f>SMALL(CF$3:CF$31,29)</f>
        <v>#NUM!</v>
      </c>
      <c r="CO97" s="24">
        <v>29</v>
      </c>
      <c r="CP97" s="25" t="e">
        <f>+IF(CQ97=0," ",INDEX($B$3:CJ$31,MATCH(CQ97,CJ$3:CJ$31,0),1))</f>
        <v>#NUM!</v>
      </c>
      <c r="CQ97" s="28" t="e">
        <f>SMALL(CJ$3:CJ$31,29)</f>
        <v>#NUM!</v>
      </c>
      <c r="CS97" s="24">
        <v>29</v>
      </c>
      <c r="CT97" s="25" t="e">
        <f t="shared" ref="CT97" si="66">+IF(CU97=0," ",INDEX(B$3:CN$31,MATCH(CU97,CN$3:CN$31,0),1))</f>
        <v>#NUM!</v>
      </c>
      <c r="CU97" s="28" t="e">
        <f>SMALL(CN$3:CN$31,29)</f>
        <v>#NUM!</v>
      </c>
    </row>
    <row r="98" spans="3:99" x14ac:dyDescent="0.25">
      <c r="C98" s="6"/>
      <c r="D98" t="s">
        <v>51</v>
      </c>
      <c r="E98" s="11">
        <f>+SUMIF(E69:E97,"&gt;0")/COUNTIF(E69:E97,"&gt;0")</f>
        <v>277279.91638152767</v>
      </c>
      <c r="G98" s="6"/>
      <c r="H98" t="s">
        <v>51</v>
      </c>
      <c r="I98" s="11">
        <f>+SUMIF(I69:I97,"&gt;0")/COUNTIF(I69:I97,"&gt;0")</f>
        <v>792220.92624664959</v>
      </c>
      <c r="K98" s="6"/>
      <c r="L98" t="s">
        <v>51</v>
      </c>
      <c r="M98" s="11">
        <f>+SUMIF(M69:M97,"&gt;0")/COUNTIF(M69:M97,"&gt;0")</f>
        <v>1255893.5301105508</v>
      </c>
      <c r="O98" s="6"/>
      <c r="P98" t="s">
        <v>51</v>
      </c>
      <c r="Q98" s="11">
        <f>+SUMIF(Q69:Q97,"&gt;0")/COUNTIF(Q69:Q97,"&gt;0")</f>
        <v>701900.10836138274</v>
      </c>
      <c r="S98" s="6"/>
      <c r="T98" t="s">
        <v>51</v>
      </c>
      <c r="U98" s="11">
        <f>+SUMIF(U69:U97,"&gt;0")/COUNTIF(U69:U97,"&gt;0")</f>
        <v>90260.084690470743</v>
      </c>
      <c r="W98" s="6"/>
      <c r="X98" t="s">
        <v>51</v>
      </c>
      <c r="Y98" s="11">
        <f>+SUMIF(Y69:Y97,"&gt;0")/COUNTIF(Y69:Y97,"&gt;0")</f>
        <v>1032924.4439695524</v>
      </c>
      <c r="AA98" s="6"/>
      <c r="AB98" t="s">
        <v>51</v>
      </c>
      <c r="AC98" s="11">
        <f>+SUMIF(AC69:AC97,"&gt;0")/COUNTIF(AC69:AC97,"&gt;0")</f>
        <v>771224.75650924526</v>
      </c>
      <c r="AE98" s="6"/>
      <c r="AF98" t="s">
        <v>51</v>
      </c>
      <c r="AG98" s="11">
        <f>+SUMIF(AG69:AG97,"&gt;0")/COUNTIF(AG69:AG97,"&gt;0")</f>
        <v>27862.839170980194</v>
      </c>
      <c r="AI98" s="6"/>
      <c r="AJ98" t="s">
        <v>51</v>
      </c>
      <c r="AK98" s="11">
        <f>+SUMIF(AK69:AK97,"&gt;0")/COUNTIF(AK69:AK97,"&gt;0")</f>
        <v>164524.67301631664</v>
      </c>
      <c r="AM98" s="6"/>
      <c r="AN98" t="s">
        <v>51</v>
      </c>
      <c r="AO98" s="11">
        <f>+SUMIF(AO69:AO97,"&gt;0")/COUNTIF(AO69:AO97,"&gt;0")</f>
        <v>246226.63229180643</v>
      </c>
      <c r="AQ98" s="6"/>
      <c r="AR98" t="s">
        <v>51</v>
      </c>
      <c r="AS98" s="11">
        <f>+SUMIF(AS69:AS97,"&gt;0")/COUNTIF(AS69:AS97,"&gt;0")</f>
        <v>68694.003834772215</v>
      </c>
      <c r="AU98" s="6"/>
      <c r="AV98" t="s">
        <v>51</v>
      </c>
      <c r="AW98" s="11">
        <f>+SUMIF(AW69:AW97,"&gt;0")/COUNTIF(AW69:AW97,"&gt;0")</f>
        <v>79665.195980723263</v>
      </c>
      <c r="AY98" s="6"/>
      <c r="AZ98" t="s">
        <v>51</v>
      </c>
      <c r="BB98" s="11">
        <f>+SUMIF(BB69:BB97,"&gt;0")/COUNTIF(BB69:BB97,"&gt;0")</f>
        <v>288770.62485778704</v>
      </c>
      <c r="BD98" s="6"/>
      <c r="BE98" s="6"/>
      <c r="BF98" t="s">
        <v>51</v>
      </c>
      <c r="BG98" s="8">
        <f>+SUMIF(BG69:BG97,"&gt;0")/COUNTIF(BG69:BG97,"&gt;0")</f>
        <v>306592.92971934791</v>
      </c>
      <c r="BI98" s="6"/>
      <c r="BJ98" t="e">
        <f t="shared" si="47"/>
        <v>#N/A</v>
      </c>
      <c r="BK98" s="11">
        <f>+SUMIF(BK69:BK97,"&gt;0")/COUNTIF(BK69:BK97,"&gt;0")</f>
        <v>326137.6865624963</v>
      </c>
      <c r="BM98" s="6"/>
      <c r="BN98" t="s">
        <v>51</v>
      </c>
      <c r="BO98" s="11">
        <f>+SUMIF(BO69:BO97,"&gt;0")/COUNTIF(BO69:BO97,"&gt;0")</f>
        <v>74517.56914359823</v>
      </c>
      <c r="BQ98" s="6"/>
      <c r="BR98" t="s">
        <v>51</v>
      </c>
      <c r="BS98" s="11">
        <f>+SUMIF(BS69:BS97,"&gt;0")/COUNTIF(BS69:BS97,"&gt;0")</f>
        <v>455798.53002540441</v>
      </c>
      <c r="BU98" s="6"/>
      <c r="BV98" t="s">
        <v>51</v>
      </c>
      <c r="BW98" s="14">
        <f>+SUMIF(BW69:BW97,"&gt;0")/COUNTIF(BW69:BW97,"&gt;0")</f>
        <v>0.19946079709289111</v>
      </c>
      <c r="BY98" s="6"/>
      <c r="BZ98" t="s">
        <v>51</v>
      </c>
      <c r="CA98" s="14">
        <f>+SUMIF(CA69:CA97,"&gt;0")/COUNTIF(CA69:CA97,"&gt;0")</f>
        <v>0.2294025202080486</v>
      </c>
      <c r="CC98" s="6"/>
      <c r="CD98" t="s">
        <v>51</v>
      </c>
      <c r="CE98" s="14">
        <f>+SUMIF(CE69:CE97,"&gt;0")/COUNTIF(CE69:CE97,"&gt;0")</f>
        <v>0.24053115735782582</v>
      </c>
      <c r="CG98" s="6"/>
      <c r="CH98" t="s">
        <v>51</v>
      </c>
      <c r="CI98" s="14">
        <f>+SUMIF(CI69:CI97,"&gt;0")/COUNTIF(CI69:CI97,"&gt;0")</f>
        <v>0.18404913731411141</v>
      </c>
      <c r="CK98" s="6"/>
      <c r="CL98" t="s">
        <v>51</v>
      </c>
      <c r="CM98" s="14">
        <f>+SUMIF(CM69:CM97,"&gt;0")/COUNTIF(CM69:CM97,"&gt;0")</f>
        <v>0.28762144143011892</v>
      </c>
      <c r="CO98" s="6"/>
      <c r="CP98" t="s">
        <v>51</v>
      </c>
      <c r="CQ98" s="14">
        <f>+SUMIF(CQ69:CQ97,"&gt;0")/COUNTIF(CQ69:CQ97,"&gt;0")</f>
        <v>0.83178131646914555</v>
      </c>
      <c r="CS98" s="6"/>
      <c r="CT98" t="s">
        <v>51</v>
      </c>
      <c r="CU98" s="11">
        <f>+SUMIF(CU69:CU97,"&gt;0")/COUNTIF(CU69:CU97,"&gt;0")</f>
        <v>330449.01587695366</v>
      </c>
    </row>
    <row r="99" spans="3:99" x14ac:dyDescent="0.25">
      <c r="BI99" s="10"/>
      <c r="BJ99" s="5"/>
      <c r="BK99" s="5"/>
    </row>
    <row r="100" spans="3:99" x14ac:dyDescent="0.25">
      <c r="C100" s="13" t="str">
        <f>+C67</f>
        <v>Ungdoms-uddannelse for unge med særlige behov (STU)</v>
      </c>
      <c r="G100" s="13" t="str">
        <f>+G67</f>
        <v>Selvansat hjælper (§ 95 SEL)</v>
      </c>
      <c r="K100" s="13" t="str">
        <f>+K67</f>
        <v xml:space="preserve">Tilskud til ansættelse af hjælpere til personer med nedsat funktionsevne BPA § 96 SEL </v>
      </c>
      <c r="O100" s="13" t="str">
        <f>+O67</f>
        <v>Supplerende støtte efter § 85 SEL til en borger, der bor i en almenbolig opført efter almenboligloven. (Socialpædagogisk støtte til borgere i botilbudslignende tilbud)</v>
      </c>
      <c r="S100" s="13" t="str">
        <f>+S67</f>
        <v xml:space="preserve">Socialpædagogisk bistand og behandling til personer med betydelig nedsat funktionsevne eller særlige sociale problemer. Socialpædagogisk støtte efter § 85 SEL til borgere i eget hjem </v>
      </c>
      <c r="W100" s="13" t="str">
        <f>+W67</f>
        <v>Længerevarende botilbud § 108 SEL inkl. supplerende støtte</v>
      </c>
      <c r="AA100" s="13" t="str">
        <f>+AA67</f>
        <v>Midlertidige botilbud § 107 SEL inkl. supplerende støtte</v>
      </c>
      <c r="AE100" s="13" t="str">
        <f>+AE67</f>
        <v>Ledsageordning § 97 SEL</v>
      </c>
      <c r="AI100" s="13" t="str">
        <f>+AI67</f>
        <v>Beskyttet beskæftigelse § 103 SEL</v>
      </c>
      <c r="AM100" s="13" t="str">
        <f>+AM67</f>
        <v>Aktivitets- og samværstilbud § 104 SEL</v>
      </c>
      <c r="AQ100" s="13" t="str">
        <f>+AQ67</f>
        <v>Arbejdsvederlag § 105 og befordringsudgifter § 105 stk. 2 til borgere i § 103-tilbud</v>
      </c>
      <c r="AU100" s="13" t="str">
        <f>+AU67</f>
        <v xml:space="preserve">Arbejdsvederlag § 105 og befordringsudgifter § 105 stk. 2 til borgere i § 104 </v>
      </c>
      <c r="AY100" s="13" t="str">
        <f>+AY67</f>
        <v>Botilbud personer med særlige sociale problemer §§ 109-110 SEL</v>
      </c>
      <c r="BD100" s="13" t="str">
        <f>+BD67</f>
        <v>I alt, inkl. kørsel</v>
      </c>
      <c r="BE100" s="13"/>
      <c r="BI100" s="13" t="str">
        <f>+BI67</f>
        <v>I alt, ekskl. kørsel</v>
      </c>
      <c r="BM100" s="13" t="str">
        <f>+BM67</f>
        <v>Heraf kørsel, § 105 til borgere i §§ 103, 104-tilbud</v>
      </c>
      <c r="BQ100" s="13" t="str">
        <f>+BQ67</f>
        <v>§85,§107 og §108 sammentalt</v>
      </c>
      <c r="BU100" s="13" t="str">
        <f>+BU67</f>
        <v>Antal personer på (§ 95 SEL) funktion 05.38.39.001</v>
      </c>
      <c r="BY100" s="13" t="str">
        <f>+BY67</f>
        <v xml:space="preserve">Antal personer på (§ 96 SEL) funktion 05.38.39.002 </v>
      </c>
      <c r="CC100" s="13" t="str">
        <f>+CC67</f>
        <v>Antal personer på (§ 85 SEL Socialpædagogisk støtte til borgere i botilbudslignende tilbud) funktion 05.38.51 (sum af grp. 001-003)</v>
      </c>
      <c r="CG100" s="13" t="str">
        <f>+CG67</f>
        <v>Antal personer på (§ 107) funktion 05.38.52.001,002,003,005</v>
      </c>
      <c r="CK100" s="13" t="str">
        <f>+CK67</f>
        <v>Antal personer på (§ 108) funktion 05.38.50.001,002,003,005</v>
      </c>
      <c r="CS100" s="13" t="str">
        <f>+CS67</f>
        <v>I alt, ekskl. kørsel og ekskl. STU</v>
      </c>
    </row>
    <row r="101" spans="3:99" x14ac:dyDescent="0.25">
      <c r="C101" s="10" t="str">
        <f>+D2</f>
        <v>Modtager-andel (modtagere pr. 1000 18-64 årig)</v>
      </c>
      <c r="D101" s="5"/>
      <c r="E101" s="5"/>
      <c r="G101" s="10" t="str">
        <f>+H2</f>
        <v>Modtager-andel (modtagere pr. 1000 18-64 årig)</v>
      </c>
      <c r="H101" s="5"/>
      <c r="I101" s="5"/>
      <c r="K101" s="10" t="str">
        <f>+L2</f>
        <v>Modtager-andel (modtagere pr. 1000 18-64 årig)</v>
      </c>
      <c r="L101" s="5"/>
      <c r="M101" s="5"/>
      <c r="O101" s="10" t="str">
        <f>+P2</f>
        <v>Modtager-andel (modtagere pr. 1000 18-64 årig)</v>
      </c>
      <c r="P101" s="5"/>
      <c r="Q101" s="5"/>
      <c r="S101" s="10" t="str">
        <f>+T2</f>
        <v>Modtager-andel (modtagere pr. 1000 18-64 årig)</v>
      </c>
      <c r="T101" s="5"/>
      <c r="U101" s="5"/>
      <c r="W101" s="10" t="str">
        <f>+X2</f>
        <v>Modtager-andel (modtagere pr. 1000 18-64 årig)</v>
      </c>
      <c r="X101" s="5"/>
      <c r="Y101" s="5"/>
      <c r="AA101" s="10" t="str">
        <f>+AB2</f>
        <v>Modtager-andel (modtagere pr. 1000 18-64 årig)</v>
      </c>
      <c r="AB101" s="5"/>
      <c r="AC101" s="5"/>
      <c r="AE101" s="10" t="str">
        <f>+AF2</f>
        <v>Modtager-andel (modtagere pr. 1000 18-64 årig)</v>
      </c>
      <c r="AF101" s="5"/>
      <c r="AG101" s="5"/>
      <c r="AI101" s="10" t="str">
        <f>+AJ2</f>
        <v>Modtager-andel (modtagere pr. 1000 18-64 årig)</v>
      </c>
      <c r="AJ101" s="5"/>
      <c r="AK101" s="5"/>
      <c r="AM101" s="10" t="str">
        <f>+AN2</f>
        <v>Modtager-andel (modtagere pr. 1000 18-64 årig)</v>
      </c>
      <c r="AN101" s="5"/>
      <c r="AO101" s="5"/>
      <c r="AQ101" s="10" t="str">
        <f>+AQ2</f>
        <v>Modtager-andel (modtagere pr. 1000 18-64 årig)</v>
      </c>
      <c r="AR101" s="5"/>
      <c r="AS101" s="5"/>
      <c r="AU101" s="10" t="str">
        <f>+AT2</f>
        <v>Modtager-andel (modtagere pr. 1000 18-64 årig)</v>
      </c>
      <c r="AV101" s="5"/>
      <c r="AW101" s="5"/>
      <c r="AY101" s="10" t="str">
        <f>+AX2</f>
        <v>Modtager-andel (modtagere pr. 1000 18-64 årig)</v>
      </c>
      <c r="AZ101" s="5"/>
      <c r="BA101" s="5"/>
      <c r="BB101" s="5"/>
      <c r="BD101" s="10" t="str">
        <f>+BB2</f>
        <v>Modtager-andel (modtagere pr. 1000 18-64 årig)</v>
      </c>
      <c r="BE101" s="10"/>
      <c r="BF101" s="5"/>
      <c r="BG101" s="5"/>
      <c r="BI101" s="10" t="str">
        <f>+BF2</f>
        <v>Modtager-andel (modtagere pr. 1000 18-64 årig)</v>
      </c>
      <c r="BJ101" s="5"/>
      <c r="BK101" s="5"/>
      <c r="BM101" s="10" t="str">
        <f>+BI2</f>
        <v>Modtager-andel (modtagere pr. 1000 18-64 årig)</v>
      </c>
      <c r="BN101" s="5"/>
      <c r="BO101" s="5"/>
      <c r="BQ101" s="10" t="str">
        <f>+BM2</f>
        <v>Modtager-andel (modtagere pr. 1000 18-64 årig)</v>
      </c>
      <c r="BR101" s="5"/>
      <c r="BS101" s="5"/>
      <c r="BU101" s="10" t="str">
        <f>+BU2</f>
        <v>75 pct. refusion, modtagere pr. 1000 18-64 årige</v>
      </c>
      <c r="BV101" s="5"/>
      <c r="BW101" s="5"/>
      <c r="BX101" s="16"/>
      <c r="BY101" s="10" t="str">
        <f>+BY2</f>
        <v>75 pct. refusion, modtagere pr. 1000 18-64 årige</v>
      </c>
      <c r="BZ101" s="5"/>
      <c r="CA101" s="5"/>
      <c r="CB101" s="16"/>
      <c r="CC101" s="10" t="str">
        <f>+BY2</f>
        <v>75 pct. refusion, modtagere pr. 1000 18-64 årige</v>
      </c>
      <c r="CD101" s="5"/>
      <c r="CE101" s="5"/>
      <c r="CF101" s="16"/>
      <c r="CG101" s="10" t="str">
        <f>+CC2</f>
        <v>75 pct. refusion, modtagere pr. 1000 18-64 årige</v>
      </c>
      <c r="CH101" s="5"/>
      <c r="CI101" s="5"/>
      <c r="CJ101" s="16"/>
      <c r="CK101" s="10" t="str">
        <f>+CG2</f>
        <v>75 pct. refusion, modtagere pr. 1000 18-64 årige</v>
      </c>
      <c r="CL101" s="5"/>
      <c r="CM101" s="5"/>
      <c r="CN101" s="16"/>
      <c r="CO101" s="10" t="str">
        <f>+CK2</f>
        <v>75 pct. refusion, modtagere pr. 1000 18-64 årige</v>
      </c>
      <c r="CP101" s="5"/>
      <c r="CQ101" s="5"/>
      <c r="CS101" s="10" t="str">
        <f>+CO2</f>
        <v>Modtager-andel (modtagere pr. 1000 18-64 årig)</v>
      </c>
      <c r="CT101" s="5"/>
      <c r="CU101" s="5"/>
    </row>
    <row r="102" spans="3:99" x14ac:dyDescent="0.25">
      <c r="C102" s="37">
        <v>1</v>
      </c>
      <c r="D102" s="38" t="str">
        <f t="shared" ref="D102:D129" si="67">+IF(E102=0," ",INDEX(B$3:C$31,MATCH(E102,D$3:D$31,0),1))</f>
        <v>Ballerup</v>
      </c>
      <c r="E102" s="40">
        <f>SMALL(D$3:D$31,1)</f>
        <v>0.43921810276950463</v>
      </c>
      <c r="F102" s="6"/>
      <c r="G102" s="37">
        <v>1</v>
      </c>
      <c r="H102" s="38" t="str">
        <f t="shared" ref="H102:H129" si="68">+IF(I102=0," ",INDEX(B$3:H$31,MATCH(I102,H$3:H$31,0),1))</f>
        <v>Hillerød</v>
      </c>
      <c r="I102" s="40">
        <f>SMALL(H$3:H$31,1)</f>
        <v>3.1040476781723367E-2</v>
      </c>
      <c r="J102" s="6"/>
      <c r="K102" s="37">
        <v>1</v>
      </c>
      <c r="L102" s="38" t="str">
        <f t="shared" ref="L102:L129" si="69">+IF(M102=0," ",INDEX(B$3:L$31,MATCH(M102,L$3:L$31,0),1))</f>
        <v>Herlev</v>
      </c>
      <c r="M102" s="40">
        <f>SMALL(L$3:L$31,1)</f>
        <v>0.16461873125992121</v>
      </c>
      <c r="O102" s="37">
        <v>1</v>
      </c>
      <c r="P102" s="38" t="str">
        <f t="shared" ref="P102:P129" si="70">+IF(Q102=0," ",INDEX(B$3:P$31,MATCH(Q102,P$3:P$31,0),1))</f>
        <v>Frederiksberg</v>
      </c>
      <c r="Q102" s="40">
        <f>SMALL(P$3:P$31,1)</f>
        <v>1.6060579634312957</v>
      </c>
      <c r="R102" s="6"/>
      <c r="S102" s="37">
        <v>1</v>
      </c>
      <c r="T102" s="38" t="str">
        <f t="shared" ref="T102:T129" si="71">+IF(U102=0," ",INDEX(B$3:T$31,MATCH(U102,T$3:T$31,0),1))</f>
        <v>Egedal</v>
      </c>
      <c r="U102" s="40">
        <f>SMALL(T$3:T$31,1)</f>
        <v>1.3482799799684118</v>
      </c>
      <c r="V102" s="6"/>
      <c r="W102" s="37">
        <v>1</v>
      </c>
      <c r="X102" s="38" t="str">
        <f t="shared" ref="X102:X129" si="72">+IF(Y102=0," ",INDEX(B$3:X$31,MATCH(Y102,X$3:X$31,0),1))</f>
        <v>Bornholm</v>
      </c>
      <c r="Y102" s="40">
        <f>SMALL(X$3:X$31,1)</f>
        <v>0.14271442842871415</v>
      </c>
      <c r="Z102" s="6"/>
      <c r="AA102" s="37">
        <v>1</v>
      </c>
      <c r="AB102" s="38" t="str">
        <f t="shared" ref="AB102:AB129" si="73">+IF(AC102=0," ",INDEX(B$3:AB$31,MATCH(AC102,AB$3:AB$31,0),1))</f>
        <v>Allerød</v>
      </c>
      <c r="AC102" s="40">
        <f>SMALL(AB$3:AB$31,1)</f>
        <v>0.70442378134685824</v>
      </c>
      <c r="AD102" s="6"/>
      <c r="AE102" s="37">
        <v>1</v>
      </c>
      <c r="AF102" s="38" t="str">
        <f t="shared" ref="AF102:AF129" si="74">+IF(AG102=0," ",INDEX(B$3:AF$31,MATCH(AG102,AF$3:AF$31,0),1))</f>
        <v>Allerød</v>
      </c>
      <c r="AG102" s="40">
        <f>SMALL(AF$3:AF$31,1)</f>
        <v>0.70442378134685824</v>
      </c>
      <c r="AH102" s="6"/>
      <c r="AI102" s="37">
        <v>1</v>
      </c>
      <c r="AJ102" s="38" t="str">
        <f t="shared" ref="AJ102:AJ129" si="75">+IF(AK102=0," ",INDEX(B$3:AJ$31,MATCH(AK102,AJ$3:AJ$31,0),1))</f>
        <v>København</v>
      </c>
      <c r="AK102" s="40">
        <f>SMALL(AJ$3:AJ$31,1)</f>
        <v>0.46301679757286174</v>
      </c>
      <c r="AM102" s="37">
        <v>1</v>
      </c>
      <c r="AN102" s="38" t="str">
        <f t="shared" ref="AN102:AN129" si="76">+IF(AO102=0," ",INDEX(B$3:AN$31,MATCH(AO102,AN$3:AN$31,0),1))</f>
        <v>Allerød</v>
      </c>
      <c r="AO102" s="40">
        <f>SMALL(AN$3:AN$31,1)</f>
        <v>0.70442378134685824</v>
      </c>
      <c r="AP102" s="6"/>
      <c r="AQ102" s="37">
        <v>1</v>
      </c>
      <c r="AR102" s="38" t="str">
        <f t="shared" ref="AR102:AR129" si="77">+IF(AS102=0," ",INDEX(B$3:AQ$31,MATCH(AS102,AQ$3:AQ$31,0),1))</f>
        <v>Brøndby</v>
      </c>
      <c r="AS102" s="40">
        <f>SMALL(AQ$3:AQ$31,1)</f>
        <v>2.2603978300180832E-2</v>
      </c>
      <c r="AT102" s="6"/>
      <c r="AU102" s="37">
        <v>1</v>
      </c>
      <c r="AV102" s="38" t="str">
        <f t="shared" ref="AV102:AV129" si="78">+IF(AW102=0," ",INDEX(B$3:AT$31,MATCH(AW102,AT$3:AT$31,0),1))</f>
        <v>København</v>
      </c>
      <c r="AW102" s="40">
        <f>SMALL(AT$3:AT$31,1)</f>
        <v>0.21353742719113714</v>
      </c>
      <c r="AY102" s="37">
        <v>1</v>
      </c>
      <c r="AZ102" s="38" t="str">
        <f t="shared" ref="AZ102:AZ129" si="79">+IF(BB102=0," ",INDEX(B$3:AX$31,MATCH(BB102,AX$3:AX$31,0),1))</f>
        <v>Allerød</v>
      </c>
      <c r="BA102" s="38"/>
      <c r="BB102" s="40">
        <f>SMALL(AX$3:AX$31,1)</f>
        <v>0.21132713440405748</v>
      </c>
      <c r="BC102" s="6"/>
      <c r="BD102" s="37">
        <v>1</v>
      </c>
      <c r="BE102" s="37"/>
      <c r="BF102" s="38" t="str">
        <f t="shared" ref="BF102:BF129" si="80">+IF(BG102=0," ",INDEX(B$3:BB$31,MATCH(BG102,BB$3:BB$31,0),1))</f>
        <v>Frederiksberg</v>
      </c>
      <c r="BG102" s="40">
        <f>SMALL(BB$3:BB$31,1)</f>
        <v>16.92828696840208</v>
      </c>
      <c r="BH102" s="6"/>
      <c r="BI102" s="37">
        <v>1</v>
      </c>
      <c r="BJ102" s="38" t="str">
        <f t="shared" ref="BJ102:BJ129" si="81">+IF(BK102=0," ",INDEX(B$3:BF$31,MATCH(BK102,BF$3:BF$31,0),1))</f>
        <v>Frederiksberg</v>
      </c>
      <c r="BK102" s="40">
        <f>SMALL(BF$3:BF$31,1)</f>
        <v>16.519868608470688</v>
      </c>
      <c r="BM102" s="37">
        <v>1</v>
      </c>
      <c r="BN102" s="38" t="str">
        <f t="shared" ref="BN102:BN129" si="82">+IF(BO102=0," ",INDEX(B$3:BI$31,MATCH(BO102,BI$3:BI$31,0),1))</f>
        <v>København</v>
      </c>
      <c r="BO102" s="40">
        <f>SMALL(BI$3:BI$31,1)</f>
        <v>0.23890821061978709</v>
      </c>
      <c r="BP102" s="6"/>
      <c r="BQ102" s="37">
        <v>1</v>
      </c>
      <c r="BR102" s="38" t="str">
        <f t="shared" ref="BR102:BR129" si="83">+IF(BS102=0," ",INDEX(B$3:BM$31,MATCH(BS102,BM$3:BM$31,0),1))</f>
        <v>Herlev</v>
      </c>
      <c r="BS102" s="40">
        <f>SMALL(BM$3:BM$31,1)</f>
        <v>5.8145687577165033</v>
      </c>
      <c r="BT102" s="6"/>
      <c r="BU102" s="37">
        <v>1</v>
      </c>
      <c r="BV102" s="38" t="str">
        <f t="shared" ref="BV102:BV129" si="84">+IF(BW102=0," ",INDEX(B$3:BQ$31,MATCH(BW102,BQ$3:BQ$31,0),1))</f>
        <v>København</v>
      </c>
      <c r="BW102" s="42">
        <f>SMALL(BQ$3:BQ$31,1)</f>
        <v>6.3426958571624892E-3</v>
      </c>
      <c r="BX102" s="16"/>
      <c r="BY102" s="37">
        <v>1</v>
      </c>
      <c r="BZ102" s="38" t="str">
        <f>+IF(CA102=0," ",INDEX($B$3:BU$31,MATCH(CA102,BU$3:BU$31,0),1))</f>
        <v>Frederikssund</v>
      </c>
      <c r="CA102" s="42">
        <f>SMALL(BU$3:BU$31,1)</f>
        <v>3.8463017808377242E-2</v>
      </c>
      <c r="CB102" s="6"/>
      <c r="CC102" s="37">
        <v>1</v>
      </c>
      <c r="CD102" s="38" t="str">
        <f>+IF(CE102=0," ",INDEX($B$3:BY$31,MATCH(CE102,BY$3:BY$31,0),1))</f>
        <v>København</v>
      </c>
      <c r="CE102" s="42">
        <f>SMALL(BY$3:BY$31,1)</f>
        <v>2.1142319523874964E-2</v>
      </c>
      <c r="CF102" s="6"/>
      <c r="CG102" s="37">
        <v>1</v>
      </c>
      <c r="CH102" s="38" t="str">
        <f>+IF(CI102=0," ",INDEX($B$3:CC$31,MATCH(CI102,CC$3:CC$31,0),1))</f>
        <v>Egedal</v>
      </c>
      <c r="CI102" s="42">
        <f>SMALL(CC$3:CC$31,1)</f>
        <v>3.8522285141954618E-2</v>
      </c>
      <c r="CJ102" s="16"/>
      <c r="CK102" s="37">
        <v>1</v>
      </c>
      <c r="CL102" s="38" t="str">
        <f>+IF(CM102=0," ",INDEX($B$3:CG$31,MATCH(CM102,CG$3:CG$31,0),1))</f>
        <v>Bornholm</v>
      </c>
      <c r="CM102" s="42">
        <f>SMALL(CG$3:CG$31,1)</f>
        <v>4.7571476142904717E-2</v>
      </c>
      <c r="CN102" s="6"/>
      <c r="CO102" s="37">
        <v>1</v>
      </c>
      <c r="CP102" s="38" t="str">
        <f>+IF(CQ102=0," ",INDEX($B$3:CK$31,MATCH(CQ102,CK$3:CK$31,0),1))</f>
        <v>Allerød</v>
      </c>
      <c r="CQ102" s="42">
        <f>SMALL(CK$3:CK$31,1)</f>
        <v>16.793462947309102</v>
      </c>
      <c r="CS102" s="37">
        <v>1</v>
      </c>
      <c r="CT102" s="38" t="str">
        <f t="shared" ref="CT102:CT129" si="85">+IF(CU102=0," ",INDEX(B$3:CO$31,MATCH(CU102,CO$3:CO$31,0),1))</f>
        <v>Frederiksberg</v>
      </c>
      <c r="CU102" s="40">
        <f>SMALL(CO$3:CO$31,1)</f>
        <v>15.304787651521762</v>
      </c>
    </row>
    <row r="103" spans="3:99" x14ac:dyDescent="0.25">
      <c r="C103" s="37">
        <v>2</v>
      </c>
      <c r="D103" s="38" t="str">
        <f t="shared" si="67"/>
        <v>Gladsaxe</v>
      </c>
      <c r="E103" s="40">
        <f>SMALL(D$3:D$31,2)</f>
        <v>0.63713807017957858</v>
      </c>
      <c r="F103" s="6"/>
      <c r="G103" s="37">
        <v>2</v>
      </c>
      <c r="H103" s="38" t="str">
        <f t="shared" si="68"/>
        <v>Ballerup</v>
      </c>
      <c r="I103" s="40">
        <f>SMALL(H$3:H$31,2)</f>
        <v>3.4233679093492175E-2</v>
      </c>
      <c r="J103" s="6"/>
      <c r="K103" s="37">
        <v>2</v>
      </c>
      <c r="L103" s="38" t="str">
        <f t="shared" si="69"/>
        <v>København</v>
      </c>
      <c r="M103" s="40">
        <f>SMALL(L$3:L$31,2)</f>
        <v>0.17019567216719347</v>
      </c>
      <c r="O103" s="37">
        <v>2</v>
      </c>
      <c r="P103" s="38" t="str">
        <f t="shared" si="70"/>
        <v>Hørsholm</v>
      </c>
      <c r="Q103" s="40">
        <f>SMALL(P$3:P$31,2)</f>
        <v>1.7121116043119848</v>
      </c>
      <c r="R103" s="6"/>
      <c r="S103" s="37">
        <v>2</v>
      </c>
      <c r="T103" s="38" t="str">
        <f t="shared" si="71"/>
        <v>Lyngby-Taarbæk</v>
      </c>
      <c r="U103" s="40">
        <f>SMALL(T$3:T$31,2)</f>
        <v>2.1501989864574687</v>
      </c>
      <c r="V103" s="6"/>
      <c r="W103" s="37">
        <v>2</v>
      </c>
      <c r="X103" s="38" t="str">
        <f t="shared" si="72"/>
        <v>Vallensbæk</v>
      </c>
      <c r="Y103" s="40">
        <f>SMALL(X$3:X$31,2)</f>
        <v>0.72818058878601888</v>
      </c>
      <c r="Z103" s="6"/>
      <c r="AA103" s="37">
        <v>2</v>
      </c>
      <c r="AB103" s="38" t="str">
        <f t="shared" si="73"/>
        <v>Gladsaxe</v>
      </c>
      <c r="AC103" s="40">
        <f>SMALL(AB$3:AB$31,2)</f>
        <v>0.92974962833612573</v>
      </c>
      <c r="AD103" s="6"/>
      <c r="AE103" s="37">
        <v>2</v>
      </c>
      <c r="AF103" s="38" t="str">
        <f t="shared" si="74"/>
        <v>København</v>
      </c>
      <c r="AG103" s="40">
        <f>SMALL(AF$3:AF$31,2)</f>
        <v>0.75393511422138126</v>
      </c>
      <c r="AH103" s="6"/>
      <c r="AI103" s="37">
        <v>2</v>
      </c>
      <c r="AJ103" s="38" t="str">
        <f t="shared" si="75"/>
        <v>Frederiksberg</v>
      </c>
      <c r="AK103" s="40">
        <f>SMALL(AJ$3:AJ$31,2)</f>
        <v>0.48545100433126942</v>
      </c>
      <c r="AM103" s="37">
        <v>2</v>
      </c>
      <c r="AN103" s="38" t="str">
        <f t="shared" si="76"/>
        <v>Frederiksberg</v>
      </c>
      <c r="AO103" s="40">
        <f>SMALL(AN$3:AN$31,2)</f>
        <v>2.4432429289846227</v>
      </c>
      <c r="AP103" s="6"/>
      <c r="AQ103" s="37">
        <v>2</v>
      </c>
      <c r="AR103" s="38" t="str">
        <f t="shared" si="77"/>
        <v>København</v>
      </c>
      <c r="AS103" s="40">
        <f>SMALL(AQ$3:AQ$31,2)</f>
        <v>2.5370783428649957E-2</v>
      </c>
      <c r="AT103" s="6"/>
      <c r="AU103" s="37">
        <v>2</v>
      </c>
      <c r="AV103" s="38" t="str">
        <f t="shared" si="78"/>
        <v>Frederiksberg</v>
      </c>
      <c r="AW103" s="40">
        <f>SMALL(AT$3:AT$31,2)</f>
        <v>0.37644254527484666</v>
      </c>
      <c r="AY103" s="37">
        <v>2</v>
      </c>
      <c r="AZ103" s="38" t="str">
        <f t="shared" si="79"/>
        <v>Egedal</v>
      </c>
      <c r="BA103" s="38"/>
      <c r="BB103" s="40">
        <f>SMALL(AX$3:AX$31,2)</f>
        <v>0.32743942370661427</v>
      </c>
      <c r="BC103" s="6"/>
      <c r="BD103" s="37">
        <v>2</v>
      </c>
      <c r="BE103" s="37"/>
      <c r="BF103" s="38" t="str">
        <f t="shared" si="80"/>
        <v>København</v>
      </c>
      <c r="BG103" s="40">
        <f>SMALL(BB$3:BB$31,2)</f>
        <v>17.40456885524911</v>
      </c>
      <c r="BH103" s="6"/>
      <c r="BI103" s="37">
        <v>2</v>
      </c>
      <c r="BJ103" s="38" t="str">
        <f t="shared" si="81"/>
        <v>Allerød</v>
      </c>
      <c r="BK103" s="40">
        <f>SMALL(BF$3:BF$31,2)</f>
        <v>16.793462947309102</v>
      </c>
      <c r="BM103" s="37">
        <v>2</v>
      </c>
      <c r="BN103" s="38" t="str">
        <f t="shared" si="82"/>
        <v>Frederiksberg</v>
      </c>
      <c r="BO103" s="40">
        <f>SMALL(BI$3:BI$31,2)</f>
        <v>0.4084183599313973</v>
      </c>
      <c r="BP103" s="6"/>
      <c r="BQ103" s="37">
        <v>2</v>
      </c>
      <c r="BR103" s="38" t="str">
        <f t="shared" si="83"/>
        <v>Lyngby-Taarbæk</v>
      </c>
      <c r="BS103" s="40">
        <f>SMALL(BM$3:BM$31,2)</f>
        <v>7.773355856500701</v>
      </c>
      <c r="BT103" s="6"/>
      <c r="BU103" s="37">
        <v>2</v>
      </c>
      <c r="BV103" s="38" t="str">
        <f t="shared" si="84"/>
        <v>Høje-Taastrup</v>
      </c>
      <c r="BW103" s="42">
        <f>SMALL(BQ$3:BQ$31,2)</f>
        <v>2.9699147634462891E-2</v>
      </c>
      <c r="BX103" s="16"/>
      <c r="BY103" s="37">
        <v>2</v>
      </c>
      <c r="BZ103" s="38" t="str">
        <f>+IF(CA103=0," ",INDEX($B$3:BU$31,MATCH(CA103,BU$3:BU$31,0),1))</f>
        <v>Bornholm</v>
      </c>
      <c r="CA103" s="42">
        <f>SMALL(BU$3:BU$31,2)</f>
        <v>4.7571476142904717E-2</v>
      </c>
      <c r="CB103" s="6"/>
      <c r="CC103" s="37">
        <v>2</v>
      </c>
      <c r="CD103" s="38" t="str">
        <f>+IF(CE103=0," ",INDEX($B$3:BY$31,MATCH(CE103,BY$3:BY$31,0),1))</f>
        <v>Frederiksberg</v>
      </c>
      <c r="CE103" s="42">
        <f>SMALL(BY$3:BY$31,2)</f>
        <v>5.8137844830092149E-2</v>
      </c>
      <c r="CF103" s="6"/>
      <c r="CG103" s="37">
        <v>2</v>
      </c>
      <c r="CH103" s="38" t="str">
        <f>+IF(CI103=0," ",INDEX($B$3:CC$31,MATCH(CI103,CC$3:CC$31,0),1))</f>
        <v>Tårnby</v>
      </c>
      <c r="CI103" s="42">
        <f>SMALL(CC$3:CC$31,2)</f>
        <v>4.3746271624577449E-2</v>
      </c>
      <c r="CJ103" s="16"/>
      <c r="CK103" s="37">
        <v>2</v>
      </c>
      <c r="CL103" s="38" t="str">
        <f>+IF(CM103=0," ",INDEX($B$3:CG$31,MATCH(CM103,CG$3:CG$31,0),1))</f>
        <v>Allerød</v>
      </c>
      <c r="CM103" s="42">
        <f>SMALL(CG$3:CG$31,2)</f>
        <v>7.0442378134685832E-2</v>
      </c>
      <c r="CN103" s="6"/>
      <c r="CO103" s="37">
        <v>2</v>
      </c>
      <c r="CP103" s="38" t="str">
        <f>+IF(CQ103=0," ",INDEX($B$3:CK$31,MATCH(CQ103,CK$3:CK$31,0),1))</f>
        <v>Frederiksberg</v>
      </c>
      <c r="CQ103" s="42">
        <f>SMALL(CK$3:CK$31,2)</f>
        <v>16.92828696840208</v>
      </c>
      <c r="CS103" s="37">
        <v>2</v>
      </c>
      <c r="CT103" s="38" t="str">
        <f t="shared" si="85"/>
        <v>Allerød</v>
      </c>
      <c r="CU103" s="40">
        <f>SMALL(CO$3:CO$31,2)</f>
        <v>15.70865032403494</v>
      </c>
    </row>
    <row r="104" spans="3:99" x14ac:dyDescent="0.25">
      <c r="C104" s="37">
        <v>3</v>
      </c>
      <c r="D104" s="38" t="str">
        <f t="shared" si="67"/>
        <v>København</v>
      </c>
      <c r="E104" s="40">
        <f>SMALL(D$3:D$31,3)</f>
        <v>0.84780701290738603</v>
      </c>
      <c r="G104" s="37">
        <v>3</v>
      </c>
      <c r="H104" s="38" t="str">
        <f t="shared" si="68"/>
        <v>Rudersdal</v>
      </c>
      <c r="I104" s="40">
        <f>SMALL(H$3:H$31,3)</f>
        <v>3.8968630252646616E-2</v>
      </c>
      <c r="K104" s="37">
        <v>3</v>
      </c>
      <c r="L104" s="38" t="str">
        <f t="shared" si="69"/>
        <v>Frederikssund</v>
      </c>
      <c r="M104" s="40">
        <f>SMALL(L$3:L$31,3)</f>
        <v>0.19231508904188624</v>
      </c>
      <c r="O104" s="37">
        <v>3</v>
      </c>
      <c r="P104" s="38" t="str">
        <f t="shared" si="70"/>
        <v>Glostrup</v>
      </c>
      <c r="Q104" s="40">
        <f>SMALL(P$3:P$31,3)</f>
        <v>1.957874581139301</v>
      </c>
      <c r="S104" s="37">
        <v>3</v>
      </c>
      <c r="T104" s="38" t="str">
        <f t="shared" si="71"/>
        <v>Dragør</v>
      </c>
      <c r="U104" s="40">
        <f>SMALL(T$3:T$31,3)</f>
        <v>2.7708937516477721</v>
      </c>
      <c r="W104" s="37">
        <v>3</v>
      </c>
      <c r="X104" s="38" t="str">
        <f t="shared" si="72"/>
        <v>Allerød</v>
      </c>
      <c r="Y104" s="40">
        <f>SMALL(X$3:X$31,3)</f>
        <v>0.84530853761622993</v>
      </c>
      <c r="AA104" s="37">
        <v>3</v>
      </c>
      <c r="AB104" s="38" t="str">
        <f t="shared" si="73"/>
        <v>København</v>
      </c>
      <c r="AC104" s="40">
        <f>SMALL(AB$3:AB$31,3)</f>
        <v>1.3065953465754727</v>
      </c>
      <c r="AE104" s="37">
        <v>3</v>
      </c>
      <c r="AF104" s="38" t="str">
        <f t="shared" si="74"/>
        <v>Frederiksberg</v>
      </c>
      <c r="AG104" s="40">
        <f>SMALL(AF$3:AF$31,3)</f>
        <v>1.9708729397401239</v>
      </c>
      <c r="AI104" s="37">
        <v>3</v>
      </c>
      <c r="AJ104" s="38" t="str">
        <f t="shared" si="75"/>
        <v>Allerød</v>
      </c>
      <c r="AK104" s="40">
        <f>SMALL(AJ$3:AJ$31,3)</f>
        <v>0.70442378134685824</v>
      </c>
      <c r="AM104" s="37">
        <v>3</v>
      </c>
      <c r="AN104" s="38" t="str">
        <f t="shared" si="76"/>
        <v>Vallensbæk</v>
      </c>
      <c r="AO104" s="40">
        <f>SMALL(AN$3:AN$31,3)</f>
        <v>2.496619161552065</v>
      </c>
      <c r="AQ104" s="37">
        <v>3</v>
      </c>
      <c r="AR104" s="38" t="str">
        <f t="shared" si="77"/>
        <v>Frederiksberg</v>
      </c>
      <c r="AS104" s="40">
        <f>SMALL(AQ$3:AQ$31,3)</f>
        <v>3.197581465655068E-2</v>
      </c>
      <c r="AU104" s="37">
        <v>3</v>
      </c>
      <c r="AV104" s="38" t="str">
        <f t="shared" si="78"/>
        <v>Helsingør</v>
      </c>
      <c r="AW104" s="40">
        <f>SMALL(AT$3:AT$31,3)</f>
        <v>0.86500283607487238</v>
      </c>
      <c r="AY104" s="37">
        <v>3</v>
      </c>
      <c r="AZ104" s="38" t="str">
        <f t="shared" si="79"/>
        <v>Rudersdal</v>
      </c>
      <c r="BA104" s="38"/>
      <c r="BB104" s="40">
        <f>SMALL(AX$3:AX$31,3)</f>
        <v>0.33123335714749624</v>
      </c>
      <c r="BD104" s="37">
        <v>3</v>
      </c>
      <c r="BE104" s="37"/>
      <c r="BF104" s="38" t="str">
        <f t="shared" si="80"/>
        <v>Lyngby-Taarbæk</v>
      </c>
      <c r="BG104" s="40">
        <f>SMALL(BB$3:BB$31,3)</f>
        <v>21.086265639762935</v>
      </c>
      <c r="BI104" s="37">
        <v>3</v>
      </c>
      <c r="BJ104" s="38" t="str">
        <f t="shared" si="81"/>
        <v>København</v>
      </c>
      <c r="BK104" s="40">
        <f>SMALL(BF$3:BF$31,3)</f>
        <v>17.165660644629323</v>
      </c>
      <c r="BM104" s="37">
        <v>3</v>
      </c>
      <c r="BN104" s="38" t="str">
        <f t="shared" si="82"/>
        <v>Furesø</v>
      </c>
      <c r="BO104" s="40">
        <f>SMALL(BI$3:BI$31,3)</f>
        <v>0.79526376248122299</v>
      </c>
      <c r="BQ104" s="37">
        <v>3</v>
      </c>
      <c r="BR104" s="38" t="str">
        <f t="shared" si="83"/>
        <v>Egedal</v>
      </c>
      <c r="BS104" s="40">
        <f>SMALL(BM$3:BM$31,3)</f>
        <v>7.8007627412458103</v>
      </c>
      <c r="BU104" s="37">
        <v>3</v>
      </c>
      <c r="BV104" s="38" t="str">
        <f t="shared" si="84"/>
        <v>Gribskov</v>
      </c>
      <c r="BW104" s="42">
        <f>SMALL(BQ$3:BQ$31,3)</f>
        <v>4.4371478013932646E-2</v>
      </c>
      <c r="BX104" s="16"/>
      <c r="BY104" s="37">
        <v>3</v>
      </c>
      <c r="BZ104" s="38" t="str">
        <f>+IF(CA104=0," ",INDEX($B$3:BU$31,MATCH(CA104,BU$3:BU$31,0),1))</f>
        <v>Helsingør</v>
      </c>
      <c r="CA104" s="42">
        <f>SMALL(BU$3:BU$31,3)</f>
        <v>5.6721497447532618E-2</v>
      </c>
      <c r="CB104" s="16"/>
      <c r="CC104" s="37">
        <v>3</v>
      </c>
      <c r="CD104" s="38" t="str">
        <f>+IF(CE104=0," ",INDEX($B$3:BY$31,MATCH(CE104,BY$3:BY$31,0),1))</f>
        <v>Allerød</v>
      </c>
      <c r="CE104" s="42">
        <f>SMALL(BY$3:BY$31,3)</f>
        <v>7.0442378134685832E-2</v>
      </c>
      <c r="CF104" s="16"/>
      <c r="CG104" s="37">
        <v>3</v>
      </c>
      <c r="CH104" s="38" t="str">
        <f>+IF(CI104=0," ",INDEX($B$3:CC$31,MATCH(CI104,CC$3:CC$31,0),1))</f>
        <v>Halsnæs</v>
      </c>
      <c r="CI104" s="42">
        <f>SMALL(CC$3:CC$31,3)</f>
        <v>5.7524160147261853E-2</v>
      </c>
      <c r="CJ104" s="16"/>
      <c r="CK104" s="37">
        <v>3</v>
      </c>
      <c r="CL104" s="38" t="str">
        <f>+IF(CM104=0," ",INDEX($B$3:CG$31,MATCH(CM104,CG$3:CG$31,0),1))</f>
        <v>Rødovre</v>
      </c>
      <c r="CM104" s="42">
        <f>SMALL(CG$3:CG$31,3)</f>
        <v>7.79939944624264E-2</v>
      </c>
      <c r="CN104" s="16"/>
      <c r="CO104" s="37">
        <v>3</v>
      </c>
      <c r="CP104" s="38" t="str">
        <f>+IF(CQ104=0," ",INDEX($B$3:CK$31,MATCH(CQ104,CK$3:CK$31,0),1))</f>
        <v>København</v>
      </c>
      <c r="CQ104" s="42">
        <f>SMALL(CK$3:CK$31,3)</f>
        <v>17.40456885524911</v>
      </c>
      <c r="CS104" s="37">
        <v>3</v>
      </c>
      <c r="CT104" s="38" t="str">
        <f t="shared" si="85"/>
        <v>København</v>
      </c>
      <c r="CU104" s="40">
        <f>SMALL(CO$3:CO$31,3)</f>
        <v>16.317853631721935</v>
      </c>
    </row>
    <row r="105" spans="3:99" x14ac:dyDescent="0.25">
      <c r="C105" s="37">
        <v>4</v>
      </c>
      <c r="D105" s="38" t="str">
        <f t="shared" si="67"/>
        <v>Allerød</v>
      </c>
      <c r="E105" s="40">
        <f>SMALL(D$3:D$31,4)</f>
        <v>1.0848126232741617</v>
      </c>
      <c r="G105" s="37">
        <v>4</v>
      </c>
      <c r="H105" s="38" t="str">
        <f t="shared" si="68"/>
        <v>København</v>
      </c>
      <c r="I105" s="40">
        <f>SMALL(H$3:H$31,4)</f>
        <v>4.4398871000137424E-2</v>
      </c>
      <c r="K105" s="37">
        <v>4</v>
      </c>
      <c r="L105" s="38" t="str">
        <f t="shared" si="69"/>
        <v>Albertslund</v>
      </c>
      <c r="M105" s="40">
        <f>SMALL(L$3:L$31,4)</f>
        <v>0.20561199806482824</v>
      </c>
      <c r="O105" s="37">
        <v>4</v>
      </c>
      <c r="P105" s="38" t="str">
        <f t="shared" si="70"/>
        <v>Hillerød</v>
      </c>
      <c r="Q105" s="40">
        <f>SMALL(P$3:P$31,4)</f>
        <v>1.9664142041221753</v>
      </c>
      <c r="S105" s="37">
        <v>4</v>
      </c>
      <c r="T105" s="38" t="str">
        <f t="shared" si="71"/>
        <v>København</v>
      </c>
      <c r="U105" s="40">
        <f>SMALL(T$3:T$31,4)</f>
        <v>3.1679651574574246</v>
      </c>
      <c r="W105" s="37">
        <v>4</v>
      </c>
      <c r="X105" s="38" t="str">
        <f t="shared" si="72"/>
        <v>Lyngby-Taarbæk</v>
      </c>
      <c r="Y105" s="40">
        <f>SMALL(X$3:X$31,4)</f>
        <v>0.99636384459014515</v>
      </c>
      <c r="AA105" s="37">
        <v>4</v>
      </c>
      <c r="AB105" s="38" t="str">
        <f t="shared" si="73"/>
        <v>Rudersdal</v>
      </c>
      <c r="AC105" s="40">
        <f>SMALL(AB$3:AB$31,4)</f>
        <v>1.3216860427355979</v>
      </c>
      <c r="AE105" s="37">
        <v>4</v>
      </c>
      <c r="AF105" s="38" t="str">
        <f t="shared" si="74"/>
        <v>Hørsholm</v>
      </c>
      <c r="AG105" s="40">
        <f>SMALL(AF$3:AF$31,4)</f>
        <v>2.1322130627774256</v>
      </c>
      <c r="AI105" s="37">
        <v>4</v>
      </c>
      <c r="AJ105" s="38" t="str">
        <f t="shared" si="75"/>
        <v>Bornholm</v>
      </c>
      <c r="AK105" s="40">
        <f>SMALL(AJ$3:AJ$31,4)</f>
        <v>0.85628657057228486</v>
      </c>
      <c r="AM105" s="37">
        <v>4</v>
      </c>
      <c r="AN105" s="38" t="str">
        <f t="shared" si="76"/>
        <v>Dragør</v>
      </c>
      <c r="AO105" s="40">
        <f>SMALL(AN$3:AN$31,4)</f>
        <v>2.5046137621935145</v>
      </c>
      <c r="AQ105" s="37">
        <v>4</v>
      </c>
      <c r="AR105" s="38" t="str">
        <f t="shared" si="77"/>
        <v>Rødovre</v>
      </c>
      <c r="AS105" s="40">
        <f>SMALL(AQ$3:AQ$31,4)</f>
        <v>7.79939944624264E-2</v>
      </c>
      <c r="AU105" s="37">
        <v>4</v>
      </c>
      <c r="AV105" s="38" t="str">
        <f t="shared" si="78"/>
        <v>Vallensbæk</v>
      </c>
      <c r="AW105" s="40">
        <f>SMALL(AT$3:AT$31,4)</f>
        <v>0.93623218558202437</v>
      </c>
      <c r="AY105" s="37">
        <v>4</v>
      </c>
      <c r="AZ105" s="38" t="str">
        <f t="shared" si="79"/>
        <v>Tårnby</v>
      </c>
      <c r="BA105" s="38"/>
      <c r="BB105" s="40">
        <f>SMALL(AX$3:AX$31,4)</f>
        <v>0.3579240405647246</v>
      </c>
      <c r="BD105" s="37">
        <v>4</v>
      </c>
      <c r="BE105" s="37"/>
      <c r="BF105" s="38" t="str">
        <f t="shared" si="80"/>
        <v>Egedal</v>
      </c>
      <c r="BG105" s="40">
        <f>SMALL(BB$3:BB$31,4)</f>
        <v>21.298971454986713</v>
      </c>
      <c r="BI105" s="37">
        <v>4</v>
      </c>
      <c r="BJ105" s="38" t="str">
        <f t="shared" si="81"/>
        <v>Egedal</v>
      </c>
      <c r="BK105" s="40">
        <f>SMALL(BF$3:BF$31,4)</f>
        <v>18.779614006702882</v>
      </c>
      <c r="BM105" s="37">
        <v>4</v>
      </c>
      <c r="BN105" s="38" t="str">
        <f t="shared" si="82"/>
        <v>Vallensbæk</v>
      </c>
      <c r="BO105" s="40">
        <f>SMALL(BI$3:BI$31,4)</f>
        <v>0.93623218558202437</v>
      </c>
      <c r="BQ105" s="37">
        <v>4</v>
      </c>
      <c r="BR105" s="38" t="str">
        <f t="shared" si="83"/>
        <v>Allerød</v>
      </c>
      <c r="BS105" s="40">
        <f>SMALL(BM$3:BM$31,4)</f>
        <v>8.2417582417582409</v>
      </c>
      <c r="BU105" s="37">
        <v>4</v>
      </c>
      <c r="BV105" s="38" t="str">
        <f t="shared" si="84"/>
        <v>Gladsaxe</v>
      </c>
      <c r="BW105" s="42">
        <f>SMALL(BQ$3:BQ$31,4)</f>
        <v>4.7195412605894708E-2</v>
      </c>
      <c r="BX105" s="16"/>
      <c r="BY105" s="37">
        <v>4</v>
      </c>
      <c r="BZ105" s="38" t="str">
        <f>+IF(CA105=0," ",INDEX($B$3:BU$31,MATCH(CA105,BU$3:BU$31,0),1))</f>
        <v>Høje-Taastrup</v>
      </c>
      <c r="CA105" s="42">
        <f>SMALL(BU$3:BU$31,4)</f>
        <v>5.9398295268925781E-2</v>
      </c>
      <c r="CB105" s="16"/>
      <c r="CC105" s="37">
        <v>4</v>
      </c>
      <c r="CD105" s="38" t="str">
        <f>+IF(CE105=0," ",INDEX($B$3:BY$31,MATCH(CE105,BY$3:BY$31,0),1))</f>
        <v>Lyngby-Taarbæk</v>
      </c>
      <c r="CE105" s="42">
        <f>SMALL(BY$3:BY$31,4)</f>
        <v>0.11452457983794773</v>
      </c>
      <c r="CF105" s="16"/>
      <c r="CG105" s="37">
        <v>4</v>
      </c>
      <c r="CH105" s="38" t="str">
        <f>+IF(CI105=0," ",INDEX($B$3:CC$31,MATCH(CI105,CC$3:CC$31,0),1))</f>
        <v>Hillerød</v>
      </c>
      <c r="CI105" s="42">
        <f>SMALL(CC$3:CC$31,4)</f>
        <v>6.2080953563446735E-2</v>
      </c>
      <c r="CJ105" s="16"/>
      <c r="CK105" s="37">
        <v>4</v>
      </c>
      <c r="CL105" s="38" t="str">
        <f>+IF(CM105=0," ",INDEX($B$3:CG$31,MATCH(CM105,CG$3:CG$31,0),1))</f>
        <v>Glostrup</v>
      </c>
      <c r="CM105" s="42">
        <f>SMALL(CG$3:CG$31,4)</f>
        <v>0.13677084045681462</v>
      </c>
      <c r="CN105" s="16"/>
      <c r="CO105" s="37">
        <v>4</v>
      </c>
      <c r="CP105" s="38" t="str">
        <f>+IF(CQ105=0," ",INDEX($B$3:CK$31,MATCH(CQ105,CK$3:CK$31,0),1))</f>
        <v>Herlev</v>
      </c>
      <c r="CQ105" s="42">
        <f>SMALL(CK$3:CK$31,4)</f>
        <v>19.507319654300662</v>
      </c>
      <c r="CS105" s="37">
        <v>4</v>
      </c>
      <c r="CT105" s="38" t="str">
        <f t="shared" si="85"/>
        <v>Egedal</v>
      </c>
      <c r="CU105" s="40">
        <f>SMALL(CO$3:CO$31,4)</f>
        <v>17.053815632343316</v>
      </c>
    </row>
    <row r="106" spans="3:99" x14ac:dyDescent="0.25">
      <c r="C106" s="37">
        <v>5</v>
      </c>
      <c r="D106" s="38" t="str">
        <f t="shared" si="67"/>
        <v>Gentofte</v>
      </c>
      <c r="E106" s="40">
        <f>SMALL(D$3:D$31,5)</f>
        <v>1.1072385423334994</v>
      </c>
      <c r="G106" s="37">
        <v>5</v>
      </c>
      <c r="H106" s="38" t="str">
        <f t="shared" si="68"/>
        <v>Halsnæs</v>
      </c>
      <c r="I106" s="40">
        <f>SMALL(H$3:H$31,5)</f>
        <v>5.7524160147261853E-2</v>
      </c>
      <c r="K106" s="37">
        <v>5</v>
      </c>
      <c r="L106" s="38" t="str">
        <f t="shared" si="69"/>
        <v>Hørsholm</v>
      </c>
      <c r="M106" s="40">
        <f>SMALL(L$3:L$31,5)</f>
        <v>0.20608750792644262</v>
      </c>
      <c r="O106" s="37">
        <v>5</v>
      </c>
      <c r="P106" s="38" t="str">
        <f t="shared" si="70"/>
        <v>Tårnby</v>
      </c>
      <c r="Q106" s="40">
        <f>SMALL(P$3:P$31,5)</f>
        <v>1.9884668920262478</v>
      </c>
      <c r="S106" s="37">
        <v>5</v>
      </c>
      <c r="T106" s="38" t="str">
        <f t="shared" si="71"/>
        <v>Allerød</v>
      </c>
      <c r="U106" s="40">
        <f>SMALL(T$3:T$31,5)</f>
        <v>3.1699070160608622</v>
      </c>
      <c r="W106" s="37">
        <v>5</v>
      </c>
      <c r="X106" s="38" t="str">
        <f t="shared" si="72"/>
        <v>Egedal</v>
      </c>
      <c r="Y106" s="40">
        <f>SMALL(X$3:X$31,5)</f>
        <v>1.1864863823722023</v>
      </c>
      <c r="AA106" s="37">
        <v>5</v>
      </c>
      <c r="AB106" s="38" t="str">
        <f t="shared" si="73"/>
        <v>Vallensbæk</v>
      </c>
      <c r="AC106" s="40">
        <f>SMALL(AB$3:AB$31,5)</f>
        <v>1.4563611775720378</v>
      </c>
      <c r="AE106" s="37">
        <v>5</v>
      </c>
      <c r="AF106" s="38" t="str">
        <f t="shared" si="74"/>
        <v>Egedal</v>
      </c>
      <c r="AG106" s="40">
        <f>SMALL(AF$3:AF$31,5)</f>
        <v>2.161100196463654</v>
      </c>
      <c r="AI106" s="37">
        <v>5</v>
      </c>
      <c r="AJ106" s="38" t="str">
        <f t="shared" si="75"/>
        <v>Tårnby</v>
      </c>
      <c r="AK106" s="40">
        <f>SMALL(AJ$3:AJ$31,5)</f>
        <v>1.3521574865778485</v>
      </c>
      <c r="AM106" s="37">
        <v>5</v>
      </c>
      <c r="AN106" s="38" t="str">
        <f t="shared" si="76"/>
        <v>Helsingør</v>
      </c>
      <c r="AO106" s="40">
        <f>SMALL(AN$3:AN$31,5)</f>
        <v>2.6403857061826432</v>
      </c>
      <c r="AQ106" s="37">
        <v>5</v>
      </c>
      <c r="AR106" s="38" t="str">
        <f t="shared" si="77"/>
        <v>Hvidovre</v>
      </c>
      <c r="AS106" s="40">
        <f>SMALL(AQ$3:AQ$31,5)</f>
        <v>0.112194969925515</v>
      </c>
      <c r="AU106" s="37">
        <v>5</v>
      </c>
      <c r="AV106" s="38" t="str">
        <f t="shared" si="78"/>
        <v>Rudersdal</v>
      </c>
      <c r="AW106" s="40">
        <f>SMALL(AT$3:AT$31,5)</f>
        <v>0.98395791387932718</v>
      </c>
      <c r="AY106" s="37">
        <v>5</v>
      </c>
      <c r="AZ106" s="38" t="str">
        <f t="shared" si="79"/>
        <v>Gentofte</v>
      </c>
      <c r="BA106" s="38"/>
      <c r="BB106" s="40">
        <f>SMALL(AX$3:AX$31,5)</f>
        <v>0.51449842331128337</v>
      </c>
      <c r="BD106" s="37">
        <v>5</v>
      </c>
      <c r="BE106" s="37"/>
      <c r="BF106" s="38" t="str">
        <f t="shared" si="80"/>
        <v>Vallensbæk</v>
      </c>
      <c r="BG106" s="40">
        <f>SMALL(BB$3:BB$31,5)</f>
        <v>23.166545303235203</v>
      </c>
      <c r="BI106" s="37">
        <v>5</v>
      </c>
      <c r="BJ106" s="38" t="str">
        <f t="shared" si="81"/>
        <v>Lyngby-Taarbæk</v>
      </c>
      <c r="BK106" s="40">
        <f>SMALL(BF$3:BF$31,5)</f>
        <v>19.070633034615053</v>
      </c>
      <c r="BM106" s="37">
        <v>5</v>
      </c>
      <c r="BN106" s="38" t="str">
        <f t="shared" si="82"/>
        <v>Helsingør</v>
      </c>
      <c r="BO106" s="40">
        <f>SMALL(BI$3:BI$31,5)</f>
        <v>1.0833806012478731</v>
      </c>
      <c r="BQ106" s="37">
        <v>5</v>
      </c>
      <c r="BR106" s="38" t="str">
        <f t="shared" si="83"/>
        <v>København</v>
      </c>
      <c r="BS106" s="40">
        <f>SMALL(BM$3:BM$31,5)</f>
        <v>8.9552522807277182</v>
      </c>
      <c r="BU106" s="37">
        <v>5</v>
      </c>
      <c r="BV106" s="38" t="str">
        <f t="shared" si="84"/>
        <v>Allerød</v>
      </c>
      <c r="BW106" s="42">
        <f>SMALL(BQ$3:BQ$31,5)</f>
        <v>7.0442378134685832E-2</v>
      </c>
      <c r="BX106" s="16"/>
      <c r="BY106" s="37">
        <v>5</v>
      </c>
      <c r="BZ106" s="38" t="str">
        <f>+IF(CA106=0," ",INDEX($B$3:BU$31,MATCH(CA106,BU$3:BU$31,0),1))</f>
        <v>Hillerød</v>
      </c>
      <c r="CA106" s="42">
        <f>SMALL(BU$3:BU$31,5)</f>
        <v>6.2080953563446735E-2</v>
      </c>
      <c r="CB106" s="16"/>
      <c r="CC106" s="37">
        <v>5</v>
      </c>
      <c r="CD106" s="38" t="str">
        <f>+IF(CE106=0," ",INDEX($B$3:BY$31,MATCH(CE106,BY$3:BY$31,0),1))</f>
        <v>Rødovre</v>
      </c>
      <c r="CE106" s="42">
        <f>SMALL(BY$3:BY$31,5)</f>
        <v>0.11699099169363959</v>
      </c>
      <c r="CF106" s="16"/>
      <c r="CG106" s="37">
        <v>5</v>
      </c>
      <c r="CH106" s="38" t="str">
        <f>+IF(CI106=0," ",INDEX($B$3:CC$31,MATCH(CI106,CC$3:CC$31,0),1))</f>
        <v>Allerød</v>
      </c>
      <c r="CI106" s="42">
        <f>SMALL(CC$3:CC$31,5)</f>
        <v>7.0442378134685832E-2</v>
      </c>
      <c r="CJ106" s="16"/>
      <c r="CK106" s="37">
        <v>5</v>
      </c>
      <c r="CL106" s="38" t="str">
        <f>+IF(CM106=0," ",INDEX($B$3:CG$31,MATCH(CM106,CG$3:CG$31,0),1))</f>
        <v>Gentofte</v>
      </c>
      <c r="CM106" s="42">
        <f>SMALL(CG$3:CG$31,5)</f>
        <v>0.16193660051686939</v>
      </c>
      <c r="CN106" s="16"/>
      <c r="CO106" s="37">
        <v>5</v>
      </c>
      <c r="CP106" s="38" t="str">
        <f>+IF(CQ106=0," ",INDEX($B$3:CK$31,MATCH(CQ106,CK$3:CK$31,0),1))</f>
        <v>Lyngby-Taarbæk</v>
      </c>
      <c r="CQ106" s="42">
        <f>SMALL(CK$3:CK$31,5)</f>
        <v>21.086265639762935</v>
      </c>
      <c r="CS106" s="37">
        <v>5</v>
      </c>
      <c r="CT106" s="38" t="str">
        <f t="shared" si="85"/>
        <v>Herlev</v>
      </c>
      <c r="CU106" s="40">
        <f>SMALL(CO$3:CO$31,5)</f>
        <v>17.167381974248922</v>
      </c>
    </row>
    <row r="107" spans="3:99" x14ac:dyDescent="0.25">
      <c r="C107" s="37">
        <v>6</v>
      </c>
      <c r="D107" s="38" t="str">
        <f t="shared" si="67"/>
        <v>Frederiksberg</v>
      </c>
      <c r="E107" s="40">
        <f>SMALL(D$3:D$31,6)</f>
        <v>1.2150809569489258</v>
      </c>
      <c r="G107" s="37">
        <v>6</v>
      </c>
      <c r="H107" s="38" t="str">
        <f t="shared" si="68"/>
        <v>Lyngby-Taarbæk</v>
      </c>
      <c r="I107" s="40">
        <f>SMALL(H$3:H$31,6)</f>
        <v>5.9552781515732817E-2</v>
      </c>
      <c r="K107" s="37">
        <v>6</v>
      </c>
      <c r="L107" s="38" t="str">
        <f t="shared" si="69"/>
        <v>Allerød</v>
      </c>
      <c r="M107" s="40">
        <f>SMALL(L$3:L$31,6)</f>
        <v>0.21132713440405748</v>
      </c>
      <c r="O107" s="37">
        <v>6</v>
      </c>
      <c r="P107" s="38" t="str">
        <f t="shared" si="70"/>
        <v>Ishøj</v>
      </c>
      <c r="Q107" s="40">
        <f>SMALL(P$3:P$31,6)</f>
        <v>2.047969211738025</v>
      </c>
      <c r="S107" s="37">
        <v>6</v>
      </c>
      <c r="T107" s="38" t="str">
        <f t="shared" si="71"/>
        <v>Fredensborg</v>
      </c>
      <c r="U107" s="40">
        <f>SMALL(T$3:T$31,6)</f>
        <v>3.5678806494076349</v>
      </c>
      <c r="W107" s="37">
        <v>6</v>
      </c>
      <c r="X107" s="38" t="str">
        <f t="shared" si="72"/>
        <v>Dragør</v>
      </c>
      <c r="Y107" s="40">
        <f>SMALL(X$3:X$31,6)</f>
        <v>1.2509886633271816</v>
      </c>
      <c r="AA107" s="37">
        <v>6</v>
      </c>
      <c r="AB107" s="38" t="str">
        <f t="shared" si="73"/>
        <v>Bornholm</v>
      </c>
      <c r="AC107" s="40">
        <f>SMALL(AB$3:AB$31,6)</f>
        <v>1.6031587460158889</v>
      </c>
      <c r="AE107" s="37">
        <v>6</v>
      </c>
      <c r="AF107" s="38" t="str">
        <f t="shared" si="74"/>
        <v>Hvidovre</v>
      </c>
      <c r="AG107" s="40">
        <f>SMALL(AF$3:AF$31,6)</f>
        <v>2.5555520927478419</v>
      </c>
      <c r="AI107" s="37">
        <v>6</v>
      </c>
      <c r="AJ107" s="38" t="str">
        <f t="shared" si="75"/>
        <v>Vallensbæk</v>
      </c>
      <c r="AK107" s="40">
        <f>SMALL(AJ$3:AJ$31,6)</f>
        <v>1.4563611775720378</v>
      </c>
      <c r="AM107" s="37">
        <v>6</v>
      </c>
      <c r="AN107" s="38" t="str">
        <f t="shared" si="76"/>
        <v>København</v>
      </c>
      <c r="AO107" s="40">
        <f>SMALL(AN$3:AN$31,6)</f>
        <v>2.7844434812943328</v>
      </c>
      <c r="AQ107" s="37">
        <v>6</v>
      </c>
      <c r="AR107" s="38" t="str">
        <f t="shared" si="77"/>
        <v>Helsingør</v>
      </c>
      <c r="AS107" s="40">
        <f>SMALL(AQ$3:AQ$31,6)</f>
        <v>0.21837776517300056</v>
      </c>
      <c r="AU107" s="37">
        <v>6</v>
      </c>
      <c r="AV107" s="38" t="str">
        <f t="shared" si="78"/>
        <v>Hillerød</v>
      </c>
      <c r="AW107" s="40">
        <f>SMALL(AT$3:AT$31,6)</f>
        <v>1.1618450459399057</v>
      </c>
      <c r="AY107" s="37">
        <v>6</v>
      </c>
      <c r="AZ107" s="38" t="str">
        <f t="shared" si="79"/>
        <v>Lyngby-Taarbæk</v>
      </c>
      <c r="BA107" s="38"/>
      <c r="BB107" s="40">
        <f>SMALL(AX$3:AX$31,6)</f>
        <v>0.53253929624645691</v>
      </c>
      <c r="BD107" s="37">
        <v>6</v>
      </c>
      <c r="BE107" s="37"/>
      <c r="BF107" s="38" t="str">
        <f t="shared" si="80"/>
        <v>Gladsaxe</v>
      </c>
      <c r="BG107" s="40">
        <f>SMALL(BB$3:BB$31,6)</f>
        <v>26.243009179507752</v>
      </c>
      <c r="BI107" s="37">
        <v>6</v>
      </c>
      <c r="BJ107" s="38" t="str">
        <f t="shared" si="81"/>
        <v>Herlev</v>
      </c>
      <c r="BK107" s="40">
        <f>SMALL(BF$3:BF$31,6)</f>
        <v>19.507319654300662</v>
      </c>
      <c r="BM107" s="37">
        <v>6</v>
      </c>
      <c r="BN107" s="38" t="str">
        <f t="shared" si="82"/>
        <v>Rudersdal</v>
      </c>
      <c r="BO107" s="40">
        <f>SMALL(BI$3:BI$31,6)</f>
        <v>1.4840553354549588</v>
      </c>
      <c r="BQ107" s="37">
        <v>6</v>
      </c>
      <c r="BR107" s="38" t="str">
        <f t="shared" si="83"/>
        <v>Dragør</v>
      </c>
      <c r="BS107" s="40">
        <f>SMALL(BM$3:BM$31,6)</f>
        <v>9.0812022146058524</v>
      </c>
      <c r="BU107" s="37">
        <v>6</v>
      </c>
      <c r="BV107" s="38" t="str">
        <f t="shared" si="84"/>
        <v>Hørsholm</v>
      </c>
      <c r="BW107" s="42">
        <f>SMALL(BQ$3:BQ$31,6)</f>
        <v>7.9264426125554857E-2</v>
      </c>
      <c r="BX107" s="16"/>
      <c r="BY107" s="37">
        <v>6</v>
      </c>
      <c r="BZ107" s="38" t="str">
        <f>+IF(CA107=0," ",INDEX($B$3:BU$31,MATCH(CA107,BU$3:BU$31,0),1))</f>
        <v>Gentofte</v>
      </c>
      <c r="CA107" s="42">
        <f>SMALL(BU$3:BU$31,6)</f>
        <v>7.0417526139839245E-2</v>
      </c>
      <c r="CB107" s="16"/>
      <c r="CC107" s="37">
        <v>6</v>
      </c>
      <c r="CD107" s="38" t="str">
        <f>+IF(CE107=0," ",INDEX($B$3:BY$31,MATCH(CE107,BY$3:BY$31,0),1))</f>
        <v>Helsingør</v>
      </c>
      <c r="CE107" s="42">
        <f>SMALL(BY$3:BY$31,6)</f>
        <v>0.14180374361883152</v>
      </c>
      <c r="CF107" s="16"/>
      <c r="CG107" s="37">
        <v>6</v>
      </c>
      <c r="CH107" s="38" t="str">
        <f>+IF(CI107=0," ",INDEX($B$3:CC$31,MATCH(CI107,CC$3:CC$31,0),1))</f>
        <v>Gentofte</v>
      </c>
      <c r="CI107" s="42">
        <f>SMALL(CC$3:CC$31,6)</f>
        <v>8.4880385043981321E-2</v>
      </c>
      <c r="CJ107" s="16"/>
      <c r="CK107" s="37">
        <v>6</v>
      </c>
      <c r="CL107" s="38" t="str">
        <f>+IF(CM107=0," ",INDEX($B$3:CG$31,MATCH(CM107,CG$3:CG$31,0),1))</f>
        <v>Vallensbæk</v>
      </c>
      <c r="CM107" s="42">
        <f>SMALL(CG$3:CG$31,6)</f>
        <v>0.20805159679600541</v>
      </c>
      <c r="CN107" s="16"/>
      <c r="CO107" s="37">
        <v>6</v>
      </c>
      <c r="CP107" s="38" t="str">
        <f>+IF(CQ107=0," ",INDEX($B$3:CK$31,MATCH(CQ107,CK$3:CK$31,0),1))</f>
        <v>Egedal</v>
      </c>
      <c r="CQ107" s="42">
        <f>SMALL(CK$3:CK$31,6)</f>
        <v>21.298971454986713</v>
      </c>
      <c r="CS107" s="37">
        <v>6</v>
      </c>
      <c r="CT107" s="38" t="str">
        <f t="shared" si="85"/>
        <v>Lyngby-Taarbæk</v>
      </c>
      <c r="CU107" s="40">
        <f>SMALL(CO$3:CO$31,6)</f>
        <v>17.736421679502964</v>
      </c>
    </row>
    <row r="108" spans="3:99" x14ac:dyDescent="0.25">
      <c r="C108" s="37">
        <v>7</v>
      </c>
      <c r="D108" s="38" t="str">
        <f t="shared" si="67"/>
        <v>Dragør</v>
      </c>
      <c r="E108" s="40">
        <f>SMALL(D$3:D$31,7)</f>
        <v>1.3050355918797785</v>
      </c>
      <c r="G108" s="37">
        <v>7</v>
      </c>
      <c r="H108" s="38" t="str">
        <f t="shared" si="68"/>
        <v>Gentofte</v>
      </c>
      <c r="I108" s="40">
        <f>SMALL(H$3:H$31,7)</f>
        <v>8.0612656187021361E-2</v>
      </c>
      <c r="K108" s="37">
        <v>7</v>
      </c>
      <c r="L108" s="38" t="str">
        <f t="shared" si="69"/>
        <v>Bornholm</v>
      </c>
      <c r="M108" s="40">
        <f>SMALL(L$3:L$31,7)</f>
        <v>0.23785738071452356</v>
      </c>
      <c r="O108" s="37">
        <v>7</v>
      </c>
      <c r="P108" s="38" t="str">
        <f t="shared" si="70"/>
        <v>Vallensbæk</v>
      </c>
      <c r="Q108" s="40">
        <f>SMALL(P$3:P$31,7)</f>
        <v>2.080515967960054</v>
      </c>
      <c r="S108" s="37">
        <v>7</v>
      </c>
      <c r="T108" s="38" t="str">
        <f t="shared" si="71"/>
        <v>Frederiksberg</v>
      </c>
      <c r="U108" s="40">
        <f>SMALL(T$3:T$31,7)</f>
        <v>4.1859248277666348</v>
      </c>
      <c r="W108" s="37">
        <v>7</v>
      </c>
      <c r="X108" s="38" t="str">
        <f t="shared" si="72"/>
        <v>Rødovre</v>
      </c>
      <c r="Y108" s="40">
        <f>SMALL(X$3:X$31,7)</f>
        <v>1.2869009086300356</v>
      </c>
      <c r="AA108" s="37">
        <v>7</v>
      </c>
      <c r="AB108" s="38" t="str">
        <f t="shared" si="73"/>
        <v>Lyngby-Taarbæk</v>
      </c>
      <c r="AC108" s="40">
        <f>SMALL(AB$3:AB$31,7)</f>
        <v>1.7579523005124975</v>
      </c>
      <c r="AE108" s="37">
        <v>7</v>
      </c>
      <c r="AF108" s="38" t="str">
        <f t="shared" si="74"/>
        <v>Vallensbæk</v>
      </c>
      <c r="AG108" s="40">
        <f>SMALL(AF$3:AF$31,7)</f>
        <v>2.8086965567460731</v>
      </c>
      <c r="AI108" s="37">
        <v>7</v>
      </c>
      <c r="AJ108" s="38" t="str">
        <f t="shared" si="75"/>
        <v>Brøndby</v>
      </c>
      <c r="AK108" s="40">
        <f>SMALL(AJ$3:AJ$31,7)</f>
        <v>1.5235081374321882</v>
      </c>
      <c r="AM108" s="37">
        <v>7</v>
      </c>
      <c r="AN108" s="38" t="str">
        <f t="shared" si="76"/>
        <v>Gribskov</v>
      </c>
      <c r="AO108" s="40">
        <f>SMALL(AN$3:AN$31,7)</f>
        <v>3.2071704308470514</v>
      </c>
      <c r="AQ108" s="37">
        <v>7</v>
      </c>
      <c r="AR108" s="38" t="str">
        <f t="shared" si="77"/>
        <v>Lyngby-Taarbæk</v>
      </c>
      <c r="AS108" s="40">
        <f>SMALL(AQ$3:AQ$31,7)</f>
        <v>0.42946717439230397</v>
      </c>
      <c r="AU108" s="37">
        <v>7</v>
      </c>
      <c r="AV108" s="38" t="str">
        <f t="shared" si="78"/>
        <v>Hørsholm</v>
      </c>
      <c r="AW108" s="40">
        <f>SMALL(AT$3:AT$31,7)</f>
        <v>1.2523779327837667</v>
      </c>
      <c r="AY108" s="37">
        <v>7</v>
      </c>
      <c r="AZ108" s="38" t="str">
        <f t="shared" si="79"/>
        <v>Furesø</v>
      </c>
      <c r="BA108" s="38"/>
      <c r="BB108" s="40">
        <f>SMALL(AX$3:AX$31,7)</f>
        <v>0.55226650172307146</v>
      </c>
      <c r="BD108" s="37">
        <v>7</v>
      </c>
      <c r="BE108" s="37"/>
      <c r="BF108" s="38" t="str">
        <f t="shared" si="80"/>
        <v>Rudersdal</v>
      </c>
      <c r="BG108" s="40">
        <f>SMALL(BB$3:BB$31,7)</f>
        <v>26.836396700655968</v>
      </c>
      <c r="BI108" s="37">
        <v>7</v>
      </c>
      <c r="BJ108" s="38" t="str">
        <f t="shared" si="81"/>
        <v>Vallensbæk</v>
      </c>
      <c r="BK108" s="40">
        <f>SMALL(BF$3:BF$31,7)</f>
        <v>22.230313117653179</v>
      </c>
      <c r="BM108" s="37">
        <v>7</v>
      </c>
      <c r="BN108" s="38" t="str">
        <f t="shared" si="82"/>
        <v>Hørsholm</v>
      </c>
      <c r="BO108" s="40">
        <f>SMALL(BI$3:BI$31,7)</f>
        <v>1.6883322764743183</v>
      </c>
      <c r="BQ108" s="37">
        <v>7</v>
      </c>
      <c r="BR108" s="38" t="str">
        <f t="shared" si="83"/>
        <v>Frederiksberg</v>
      </c>
      <c r="BS108" s="40">
        <f>SMALL(BM$3:BM$31,7)</f>
        <v>9.239556989622395</v>
      </c>
      <c r="BU108" s="37">
        <v>7</v>
      </c>
      <c r="BV108" s="38" t="str">
        <f t="shared" si="84"/>
        <v>Fredensborg</v>
      </c>
      <c r="BW108" s="42">
        <f>SMALL(BQ$3:BQ$31,7)</f>
        <v>8.77577885037297E-2</v>
      </c>
      <c r="BX108" s="16"/>
      <c r="BY108" s="37">
        <v>7</v>
      </c>
      <c r="BZ108" s="38" t="str">
        <f>+IF(CA108=0," ",INDEX($B$3:BU$31,MATCH(CA108,BU$3:BU$31,0),1))</f>
        <v>Allerød</v>
      </c>
      <c r="CA108" s="42">
        <f>SMALL(BU$3:BU$31,7)</f>
        <v>7.0442378134685832E-2</v>
      </c>
      <c r="CB108" s="16"/>
      <c r="CC108" s="37">
        <v>7</v>
      </c>
      <c r="CD108" s="38" t="str">
        <f>+IF(CE108=0," ",INDEX($B$3:BY$31,MATCH(CE108,BY$3:BY$31,0),1))</f>
        <v>Hørsholm</v>
      </c>
      <c r="CE108" s="42">
        <f>SMALL(BY$3:BY$31,7)</f>
        <v>0.15852885225110971</v>
      </c>
      <c r="CF108" s="16"/>
      <c r="CG108" s="37">
        <v>7</v>
      </c>
      <c r="CH108" s="38" t="str">
        <f>+IF(CI108=0," ",INDEX($B$3:CC$31,MATCH(CI108,CC$3:CC$31,0),1))</f>
        <v>Lyngby-Taarbæk</v>
      </c>
      <c r="CI108" s="42">
        <f>SMALL(CC$3:CC$31,7)</f>
        <v>8.5893434878460795E-2</v>
      </c>
      <c r="CJ108" s="16"/>
      <c r="CK108" s="37">
        <v>7</v>
      </c>
      <c r="CL108" s="38" t="str">
        <f>+IF(CM108=0," ",INDEX($B$3:CG$31,MATCH(CM108,CG$3:CG$31,0),1))</f>
        <v>Tårnby</v>
      </c>
      <c r="CM108" s="42">
        <f>SMALL(CG$3:CG$31,7)</f>
        <v>0.21475442433883477</v>
      </c>
      <c r="CN108" s="16"/>
      <c r="CO108" s="37">
        <v>7</v>
      </c>
      <c r="CP108" s="38" t="str">
        <f>+IF(CQ108=0," ",INDEX($B$3:CK$31,MATCH(CQ108,CK$3:CK$31,0),1))</f>
        <v>Vallensbæk</v>
      </c>
      <c r="CQ108" s="42">
        <f>SMALL(CK$3:CK$31,7)</f>
        <v>23.166545303235203</v>
      </c>
      <c r="CS108" s="37">
        <v>7</v>
      </c>
      <c r="CT108" s="38" t="str">
        <f t="shared" si="85"/>
        <v>Vallensbæk</v>
      </c>
      <c r="CU108" s="40">
        <f>SMALL(CO$3:CO$31,7)</f>
        <v>20.181004889212524</v>
      </c>
    </row>
    <row r="109" spans="3:99" x14ac:dyDescent="0.25">
      <c r="C109" s="37">
        <v>8</v>
      </c>
      <c r="D109" s="38" t="str">
        <f t="shared" si="67"/>
        <v>Lyngby-Taarbæk</v>
      </c>
      <c r="E109" s="40">
        <f>SMALL(D$3:D$31,8)</f>
        <v>1.3342113551120909</v>
      </c>
      <c r="G109" s="37">
        <v>8</v>
      </c>
      <c r="H109" s="38" t="str">
        <f t="shared" si="68"/>
        <v>Helsingør</v>
      </c>
      <c r="I109" s="40">
        <f>SMALL(H$3:H$31,8)</f>
        <v>8.508224617129892E-2</v>
      </c>
      <c r="K109" s="37">
        <v>8</v>
      </c>
      <c r="L109" s="38" t="str">
        <f t="shared" si="69"/>
        <v>Brøndby</v>
      </c>
      <c r="M109" s="40">
        <f>SMALL(L$3:L$31,8)</f>
        <v>0.24864376130198915</v>
      </c>
      <c r="O109" s="37">
        <v>8</v>
      </c>
      <c r="P109" s="38" t="str">
        <f t="shared" si="70"/>
        <v>Brøndby</v>
      </c>
      <c r="Q109" s="40">
        <f>SMALL(P$3:P$31,8)</f>
        <v>2.206148282097649</v>
      </c>
      <c r="S109" s="37">
        <v>8</v>
      </c>
      <c r="T109" s="38" t="str">
        <f t="shared" si="71"/>
        <v>Gladsaxe</v>
      </c>
      <c r="U109" s="40">
        <f>SMALL(T$3:T$31,8)</f>
        <v>4.6227906647473862</v>
      </c>
      <c r="W109" s="37">
        <v>8</v>
      </c>
      <c r="X109" s="38" t="str">
        <f t="shared" si="72"/>
        <v>Glostrup</v>
      </c>
      <c r="Y109" s="40">
        <f>SMALL(X$3:X$31,8)</f>
        <v>1.3102646515762839</v>
      </c>
      <c r="AA109" s="37">
        <v>8</v>
      </c>
      <c r="AB109" s="38" t="str">
        <f t="shared" si="73"/>
        <v>Frederiksberg</v>
      </c>
      <c r="AC109" s="40">
        <f>SMALL(AB$3:AB$31,8)</f>
        <v>1.8037266358536088</v>
      </c>
      <c r="AE109" s="37">
        <v>8</v>
      </c>
      <c r="AF109" s="38" t="str">
        <f t="shared" si="74"/>
        <v>Tårnby</v>
      </c>
      <c r="AG109" s="40">
        <f>SMALL(AF$3:AF$31,8)</f>
        <v>3.0224696758798966</v>
      </c>
      <c r="AI109" s="37">
        <v>8</v>
      </c>
      <c r="AJ109" s="38" t="str">
        <f t="shared" si="75"/>
        <v>Rudersdal</v>
      </c>
      <c r="AK109" s="40">
        <f>SMALL(AJ$3:AJ$31,8)</f>
        <v>1.6659089433006429</v>
      </c>
      <c r="AM109" s="37">
        <v>8</v>
      </c>
      <c r="AN109" s="38" t="str">
        <f t="shared" si="76"/>
        <v>Rudersdal</v>
      </c>
      <c r="AO109" s="40">
        <f>SMALL(AN$3:AN$31,8)</f>
        <v>3.2506332402416054</v>
      </c>
      <c r="AQ109" s="37">
        <v>8</v>
      </c>
      <c r="AR109" s="38" t="str">
        <f t="shared" si="77"/>
        <v>Hørsholm</v>
      </c>
      <c r="AS109" s="40">
        <f>SMALL(AQ$3:AQ$31,8)</f>
        <v>0.43595434369055169</v>
      </c>
      <c r="AU109" s="37">
        <v>8</v>
      </c>
      <c r="AV109" s="38" t="str">
        <f t="shared" si="78"/>
        <v>Gentofte</v>
      </c>
      <c r="AW109" s="40">
        <f>SMALL(AT$3:AT$31,8)</f>
        <v>1.4794793370794508</v>
      </c>
      <c r="AY109" s="37">
        <v>8</v>
      </c>
      <c r="AZ109" s="38" t="str">
        <f t="shared" si="79"/>
        <v>Hørsholm</v>
      </c>
      <c r="BA109" s="38"/>
      <c r="BB109" s="40">
        <f>SMALL(AX$3:AX$31,8)</f>
        <v>0.57070386810399498</v>
      </c>
      <c r="BD109" s="37">
        <v>8</v>
      </c>
      <c r="BE109" s="37"/>
      <c r="BF109" s="38" t="str">
        <f t="shared" si="80"/>
        <v>Hørsholm</v>
      </c>
      <c r="BG109" s="40">
        <f>SMALL(BB$3:BB$31,8)</f>
        <v>27.639505389980975</v>
      </c>
      <c r="BI109" s="37">
        <v>8</v>
      </c>
      <c r="BJ109" s="38" t="str">
        <f t="shared" si="81"/>
        <v>Gladsaxe</v>
      </c>
      <c r="BK109" s="40">
        <f>SMALL(BF$3:BF$31,8)</f>
        <v>23.83604313660712</v>
      </c>
      <c r="BM109" s="37">
        <v>8</v>
      </c>
      <c r="BN109" s="38" t="str">
        <f t="shared" si="82"/>
        <v>Rødovre</v>
      </c>
      <c r="BO109" s="40">
        <f>SMALL(BI$3:BI$31,8)</f>
        <v>1.9108528643294467</v>
      </c>
      <c r="BQ109" s="37">
        <v>8</v>
      </c>
      <c r="BR109" s="38" t="str">
        <f t="shared" si="83"/>
        <v>Gladsaxe</v>
      </c>
      <c r="BS109" s="40">
        <f>SMALL(BM$3:BM$31,8)</f>
        <v>10.260282700521508</v>
      </c>
      <c r="BU109" s="37">
        <v>8</v>
      </c>
      <c r="BV109" s="38" t="str">
        <f t="shared" si="84"/>
        <v>Vallensbæk</v>
      </c>
      <c r="BW109" s="42">
        <f>SMALL(BQ$3:BQ$31,8)</f>
        <v>0.1040257983980027</v>
      </c>
      <c r="BX109" s="16"/>
      <c r="BY109" s="37">
        <v>8</v>
      </c>
      <c r="BZ109" s="38" t="str">
        <f>+IF(CA109=0," ",INDEX($B$3:BU$31,MATCH(CA109,BU$3:BU$31,0),1))</f>
        <v>Rødovre</v>
      </c>
      <c r="CA109" s="42">
        <f>SMALL(BU$3:BU$31,8)</f>
        <v>7.79939944624264E-2</v>
      </c>
      <c r="CB109" s="16"/>
      <c r="CC109" s="37">
        <v>8</v>
      </c>
      <c r="CD109" s="38" t="str">
        <f>+IF(CE109=0," ",INDEX($B$3:BY$31,MATCH(CE109,BY$3:BY$31,0),1))</f>
        <v>Hvidovre</v>
      </c>
      <c r="CE109" s="42">
        <f>SMALL(BY$3:BY$31,8)</f>
        <v>0.17172063452488548</v>
      </c>
      <c r="CF109" s="16"/>
      <c r="CG109" s="37">
        <v>8</v>
      </c>
      <c r="CH109" s="38" t="str">
        <f>+IF(CI109=0," ",INDEX($B$3:CC$31,MATCH(CI109,CC$3:CC$31,0),1))</f>
        <v>Furesø</v>
      </c>
      <c r="CI109" s="42">
        <f>SMALL(CC$3:CC$31,8)</f>
        <v>8.8362640275691434E-2</v>
      </c>
      <c r="CJ109" s="16"/>
      <c r="CK109" s="37">
        <v>8</v>
      </c>
      <c r="CL109" s="38" t="str">
        <f>+IF(CM109=0," ",INDEX($B$3:CG$31,MATCH(CM109,CG$3:CG$31,0),1))</f>
        <v>København</v>
      </c>
      <c r="CM109" s="42">
        <f>SMALL(CG$3:CG$31,8)</f>
        <v>0.21988012304829962</v>
      </c>
      <c r="CN109" s="16"/>
      <c r="CO109" s="37">
        <v>8</v>
      </c>
      <c r="CP109" s="38" t="str">
        <f>+IF(CQ109=0," ",INDEX($B$3:CK$31,MATCH(CQ109,CK$3:CK$31,0),1))</f>
        <v>Tårnby</v>
      </c>
      <c r="CQ109" s="42">
        <f>SMALL(CK$3:CK$31,8)</f>
        <v>25.889838934181746</v>
      </c>
      <c r="CS109" s="37">
        <v>8</v>
      </c>
      <c r="CT109" s="38" t="str">
        <f t="shared" si="85"/>
        <v>Gladsaxe</v>
      </c>
      <c r="CU109" s="40">
        <f>SMALL(CO$3:CO$31,8)</f>
        <v>23.198905066427539</v>
      </c>
    </row>
    <row r="110" spans="3:99" x14ac:dyDescent="0.25">
      <c r="C110" s="37">
        <v>9</v>
      </c>
      <c r="D110" s="38" t="str">
        <f t="shared" si="67"/>
        <v>Halsnæs</v>
      </c>
      <c r="E110" s="40">
        <f>SMALL(D$3:D$31,9)</f>
        <v>1.5301426599171652</v>
      </c>
      <c r="G110" s="37">
        <v>9</v>
      </c>
      <c r="H110" s="38" t="str">
        <f t="shared" si="68"/>
        <v>Ishøj</v>
      </c>
      <c r="I110" s="40">
        <f>SMALL(H$3:H$31,9)</f>
        <v>0.10308569857741735</v>
      </c>
      <c r="K110" s="37">
        <v>9</v>
      </c>
      <c r="L110" s="38" t="str">
        <f t="shared" si="69"/>
        <v>Dragør</v>
      </c>
      <c r="M110" s="40">
        <f>SMALL(L$3:L$31,9)</f>
        <v>0.2636435539151068</v>
      </c>
      <c r="O110" s="37">
        <v>9</v>
      </c>
      <c r="P110" s="38" t="str">
        <f t="shared" si="70"/>
        <v>Dragør</v>
      </c>
      <c r="Q110" s="40">
        <f>SMALL(P$3:P$31,9)</f>
        <v>2.3161086211442132</v>
      </c>
      <c r="S110" s="37">
        <v>9</v>
      </c>
      <c r="T110" s="38" t="str">
        <f t="shared" si="71"/>
        <v>Tårnby</v>
      </c>
      <c r="U110" s="40">
        <f>SMALL(T$3:T$31,9)</f>
        <v>5.5677072976734934</v>
      </c>
      <c r="W110" s="37">
        <v>9</v>
      </c>
      <c r="X110" s="38" t="str">
        <f t="shared" si="72"/>
        <v>Rudersdal</v>
      </c>
      <c r="Y110" s="40">
        <f>SMALL(X$3:X$31,9)</f>
        <v>1.3281808144443723</v>
      </c>
      <c r="AA110" s="37">
        <v>9</v>
      </c>
      <c r="AB110" s="38" t="str">
        <f t="shared" si="73"/>
        <v>Tårnby</v>
      </c>
      <c r="AC110" s="40">
        <f>SMALL(AB$3:AB$31,9)</f>
        <v>1.9089282163451979</v>
      </c>
      <c r="AE110" s="37">
        <v>9</v>
      </c>
      <c r="AF110" s="38" t="str">
        <f t="shared" si="74"/>
        <v>Lyngby-Taarbæk</v>
      </c>
      <c r="AG110" s="40">
        <f>SMALL(AF$3:AF$31,9)</f>
        <v>3.0606693961691529</v>
      </c>
      <c r="AI110" s="37">
        <v>9</v>
      </c>
      <c r="AJ110" s="38" t="str">
        <f t="shared" si="75"/>
        <v>Dragør</v>
      </c>
      <c r="AK110" s="40">
        <f>SMALL(AJ$3:AJ$31,9)</f>
        <v>1.7782757711573951</v>
      </c>
      <c r="AM110" s="37">
        <v>9</v>
      </c>
      <c r="AN110" s="38" t="str">
        <f t="shared" si="76"/>
        <v>Hørsholm</v>
      </c>
      <c r="AO110" s="40">
        <f>SMALL(AN$3:AN$31,9)</f>
        <v>3.35288522511097</v>
      </c>
      <c r="AQ110" s="37">
        <v>9</v>
      </c>
      <c r="AR110" s="38" t="str">
        <f t="shared" si="77"/>
        <v>Gentofte</v>
      </c>
      <c r="AS110" s="40">
        <f>SMALL(AQ$3:AQ$31,9)</f>
        <v>0.43625672760035089</v>
      </c>
      <c r="AU110" s="37">
        <v>9</v>
      </c>
      <c r="AV110" s="38" t="str">
        <f t="shared" si="78"/>
        <v>Gribskov</v>
      </c>
      <c r="AW110" s="40">
        <f>SMALL(AT$3:AT$31,9)</f>
        <v>1.4988685273106448</v>
      </c>
      <c r="AY110" s="37">
        <v>9</v>
      </c>
      <c r="AZ110" s="38" t="str">
        <f t="shared" si="79"/>
        <v>Bornholm</v>
      </c>
      <c r="BA110" s="38"/>
      <c r="BB110" s="40">
        <f>SMALL(AX$3:AX$31,9)</f>
        <v>0.59464345178630895</v>
      </c>
      <c r="BD110" s="37">
        <v>9</v>
      </c>
      <c r="BE110" s="37"/>
      <c r="BF110" s="38" t="str">
        <f t="shared" si="80"/>
        <v>Gentofte</v>
      </c>
      <c r="BG110" s="40">
        <f>SMALL(BB$3:BB$31,9)</f>
        <v>28.036607629750812</v>
      </c>
      <c r="BI110" s="37">
        <v>9</v>
      </c>
      <c r="BJ110" s="38" t="str">
        <f t="shared" si="81"/>
        <v>Rudersdal</v>
      </c>
      <c r="BK110" s="40">
        <f>SMALL(BF$3:BF$31,9)</f>
        <v>25.352341365201006</v>
      </c>
      <c r="BM110" s="37">
        <v>9</v>
      </c>
      <c r="BN110" s="38" t="str">
        <f t="shared" si="82"/>
        <v>Gentofte</v>
      </c>
      <c r="BO110" s="40">
        <f>SMALL(BI$3:BI$31,9)</f>
        <v>1.9157360646798018</v>
      </c>
      <c r="BQ110" s="37">
        <v>9</v>
      </c>
      <c r="BR110" s="38" t="str">
        <f t="shared" si="83"/>
        <v>Tårnby</v>
      </c>
      <c r="BS110" s="40">
        <f>SMALL(BM$3:BM$31,9)</f>
        <v>11.095645257506462</v>
      </c>
      <c r="BU110" s="37">
        <v>9</v>
      </c>
      <c r="BV110" s="38" t="str">
        <f t="shared" si="84"/>
        <v>Furesø</v>
      </c>
      <c r="BW110" s="42">
        <f>SMALL(BQ$3:BQ$31,9)</f>
        <v>0.53017584165414866</v>
      </c>
      <c r="BX110" s="16"/>
      <c r="BY110" s="37">
        <v>9</v>
      </c>
      <c r="BZ110" s="38" t="str">
        <f>+IF(CA110=0," ",INDEX($B$3:BU$31,MATCH(CA110,BU$3:BU$31,0),1))</f>
        <v>Lyngby-Taarbæk</v>
      </c>
      <c r="CA110" s="42">
        <f>SMALL(BU$3:BU$31,9)</f>
        <v>8.5893434878460795E-2</v>
      </c>
      <c r="CB110" s="16"/>
      <c r="CC110" s="37">
        <v>9</v>
      </c>
      <c r="CD110" s="38" t="str">
        <f>+IF(CE110=0," ",INDEX($B$3:BY$31,MATCH(CE110,BY$3:BY$31,0),1))</f>
        <v>Fredensborg</v>
      </c>
      <c r="CE110" s="42">
        <f>SMALL(BY$3:BY$31,9)</f>
        <v>0.1755155770074594</v>
      </c>
      <c r="CF110" s="16"/>
      <c r="CG110" s="37">
        <v>9</v>
      </c>
      <c r="CH110" s="38" t="str">
        <f>+IF(CI110=0," ",INDEX($B$3:CC$31,MATCH(CI110,CC$3:CC$31,0),1))</f>
        <v>Høje-Taastrup</v>
      </c>
      <c r="CI110" s="42">
        <f>SMALL(CC$3:CC$31,9)</f>
        <v>8.9097442903388668E-2</v>
      </c>
      <c r="CJ110" s="16"/>
      <c r="CK110" s="37">
        <v>9</v>
      </c>
      <c r="CL110" s="38" t="str">
        <f>+IF(CM110=0," ",INDEX($B$3:CG$31,MATCH(CM110,CG$3:CG$31,0),1))</f>
        <v>Helsingør</v>
      </c>
      <c r="CM110" s="42">
        <f>SMALL(CG$3:CG$31,9)</f>
        <v>0.22688598979013047</v>
      </c>
      <c r="CN110" s="16"/>
      <c r="CO110" s="37">
        <v>9</v>
      </c>
      <c r="CP110" s="38" t="str">
        <f>+IF(CQ110=0," ",INDEX($B$3:CK$31,MATCH(CQ110,CK$3:CK$31,0),1))</f>
        <v>Gladsaxe</v>
      </c>
      <c r="CQ110" s="42">
        <f>SMALL(CK$3:CK$31,9)</f>
        <v>26.243009179507752</v>
      </c>
      <c r="CS110" s="37">
        <v>9</v>
      </c>
      <c r="CT110" s="38" t="str">
        <f t="shared" si="85"/>
        <v>Rudersdal</v>
      </c>
      <c r="CU110" s="40">
        <f>SMALL(CO$3:CO$31,9)</f>
        <v>23.546794830161712</v>
      </c>
    </row>
    <row r="111" spans="3:99" x14ac:dyDescent="0.25">
      <c r="C111">
        <v>10</v>
      </c>
      <c r="D111" s="6" t="str">
        <f t="shared" si="67"/>
        <v>Frederikssund</v>
      </c>
      <c r="E111" s="7">
        <f>SMALL(D$3:D$31,10)</f>
        <v>1.5808300319243047</v>
      </c>
      <c r="G111">
        <v>10</v>
      </c>
      <c r="H111" s="6" t="str">
        <f t="shared" si="68"/>
        <v>Brøndby</v>
      </c>
      <c r="I111" s="7">
        <f>SMALL(H$3:H$31,10)</f>
        <v>0.10849909584086799</v>
      </c>
      <c r="K111">
        <v>10</v>
      </c>
      <c r="L111" s="6" t="str">
        <f t="shared" si="69"/>
        <v>Høje-Taastrup</v>
      </c>
      <c r="M111" s="7">
        <f>SMALL(L$3:L$31,10)</f>
        <v>0.26729232871016601</v>
      </c>
      <c r="O111">
        <v>10</v>
      </c>
      <c r="P111" s="6" t="str">
        <f t="shared" si="70"/>
        <v>Rødovre</v>
      </c>
      <c r="Q111" s="7">
        <f>SMALL(P$3:P$31,10)</f>
        <v>2.5445540693366611</v>
      </c>
      <c r="S111">
        <v>10</v>
      </c>
      <c r="T111" s="6" t="str">
        <f t="shared" si="71"/>
        <v>Gentofte</v>
      </c>
      <c r="U111" s="7">
        <f>SMALL(T$3:T$31,10)</f>
        <v>6.3755127202029538</v>
      </c>
      <c r="W111">
        <v>10</v>
      </c>
      <c r="X111" s="6" t="str">
        <f t="shared" si="72"/>
        <v>Hillerød</v>
      </c>
      <c r="Y111" s="7">
        <f>SMALL(X$3:X$31,10)</f>
        <v>1.4402781226719643</v>
      </c>
      <c r="AA111">
        <v>10</v>
      </c>
      <c r="AB111" s="6" t="str">
        <f t="shared" si="73"/>
        <v>Egedal</v>
      </c>
      <c r="AC111" s="7">
        <f>SMALL(AB$3:AB$31,10)</f>
        <v>1.9184098000693401</v>
      </c>
      <c r="AE111">
        <v>10</v>
      </c>
      <c r="AF111" s="6" t="str">
        <f t="shared" si="74"/>
        <v>Albertslund</v>
      </c>
      <c r="AG111" s="7">
        <f>SMALL(AF$3:AF$31,10)</f>
        <v>3.2631833575229803</v>
      </c>
      <c r="AI111">
        <v>10</v>
      </c>
      <c r="AJ111" s="6" t="str">
        <f t="shared" si="75"/>
        <v>Furesø</v>
      </c>
      <c r="AK111" s="7">
        <f>SMALL(AJ$3:AJ$31,10)</f>
        <v>1.8291066537068128</v>
      </c>
      <c r="AM111">
        <v>10</v>
      </c>
      <c r="AN111" s="6" t="str">
        <f t="shared" si="76"/>
        <v>Frederikssund</v>
      </c>
      <c r="AO111" s="7">
        <f>SMALL(AN$3:AN$31,10)</f>
        <v>3.5385976383707067</v>
      </c>
      <c r="AQ111">
        <v>10</v>
      </c>
      <c r="AR111" s="6" t="str">
        <f t="shared" si="77"/>
        <v>Gladsaxe</v>
      </c>
      <c r="AS111" s="7">
        <f>SMALL(AQ$3:AQ$31,10)</f>
        <v>0.44835641975599971</v>
      </c>
      <c r="AU111">
        <v>10</v>
      </c>
      <c r="AV111" s="6" t="str">
        <f t="shared" si="78"/>
        <v>Egedal</v>
      </c>
      <c r="AW111" s="7">
        <f>SMALL(AT$3:AT$31,10)</f>
        <v>1.5832659193343348</v>
      </c>
      <c r="AY111">
        <v>10</v>
      </c>
      <c r="AZ111" s="6" t="str">
        <f t="shared" si="79"/>
        <v>Ballerup</v>
      </c>
      <c r="BA111" s="6"/>
      <c r="BB111" s="7">
        <f>SMALL(AX$3:AX$31,10)</f>
        <v>0.60764780390948614</v>
      </c>
      <c r="BD111">
        <v>10</v>
      </c>
      <c r="BF111" s="6" t="str">
        <f t="shared" si="80"/>
        <v>Brøndby</v>
      </c>
      <c r="BG111" s="7">
        <f>SMALL(BB$3:BB$31,10)</f>
        <v>29.629294755877034</v>
      </c>
      <c r="BI111">
        <v>10</v>
      </c>
      <c r="BJ111" s="6" t="str">
        <f t="shared" si="81"/>
        <v>Tårnby</v>
      </c>
      <c r="BK111" s="7">
        <f>SMALL(BF$3:BF$31,10)</f>
        <v>25.889838934181746</v>
      </c>
      <c r="BM111">
        <v>10</v>
      </c>
      <c r="BN111" s="6" t="str">
        <f t="shared" si="82"/>
        <v>Lyngby-Taarbæk</v>
      </c>
      <c r="BO111" s="7">
        <f>SMALL(BI$3:BI$31,10)</f>
        <v>2.0156326051478799</v>
      </c>
      <c r="BQ111">
        <v>10</v>
      </c>
      <c r="BR111" s="6" t="str">
        <f t="shared" si="83"/>
        <v>Vallensbæk</v>
      </c>
      <c r="BS111" s="7">
        <f>SMALL(BM$3:BM$31,10)</f>
        <v>11.130760428586289</v>
      </c>
      <c r="BU111">
        <v>10</v>
      </c>
      <c r="BV111" s="6" t="e">
        <f t="shared" si="84"/>
        <v>#NUM!</v>
      </c>
      <c r="BW111" s="14" t="e">
        <f>SMALL(BQ$3:BQ$31,10)</f>
        <v>#NUM!</v>
      </c>
      <c r="BX111" s="16"/>
      <c r="BY111">
        <v>10</v>
      </c>
      <c r="BZ111" s="6" t="str">
        <f>+IF(CA111=0," ",INDEX($B$3:BU$31,MATCH(CA111,BU$3:BU$31,0),1))</f>
        <v>Brøndby</v>
      </c>
      <c r="CA111" s="14">
        <f>SMALL(BU$3:BU$31,10)</f>
        <v>9.0415913200723327E-2</v>
      </c>
      <c r="CB111" s="16"/>
      <c r="CC111">
        <v>10</v>
      </c>
      <c r="CD111" s="6" t="str">
        <f>+IF(CE111=0," ",INDEX($B$3:BY$31,MATCH(CE111,BY$3:BY$31,0),1))</f>
        <v>Glostrup</v>
      </c>
      <c r="CE111" s="14">
        <f>SMALL(BY$3:BY$31,10)</f>
        <v>0.20515626068522191</v>
      </c>
      <c r="CF111" s="16"/>
      <c r="CG111">
        <v>10</v>
      </c>
      <c r="CH111" s="6" t="str">
        <f>+IF(CI111=0," ",INDEX($B$3:CC$31,MATCH(CI111,CC$3:CC$31,0),1))</f>
        <v>Gladsaxe</v>
      </c>
      <c r="CI111" s="14">
        <f>SMALL(CC$3:CC$31,10)</f>
        <v>9.4390825211789417E-2</v>
      </c>
      <c r="CJ111" s="16"/>
      <c r="CK111">
        <v>10</v>
      </c>
      <c r="CL111" s="6" t="str">
        <f>+IF(CM111=0," ",INDEX($B$3:CG$31,MATCH(CM111,CG$3:CG$31,0),1))</f>
        <v>Rudersdal</v>
      </c>
      <c r="CM111" s="14">
        <f>SMALL(CG$3:CG$31,10)</f>
        <v>0.22731700980710529</v>
      </c>
      <c r="CN111" s="16"/>
      <c r="CO111">
        <v>10</v>
      </c>
      <c r="CP111" s="6" t="str">
        <f>+IF(CQ111=0," ",INDEX($B$3:CK$31,MATCH(CQ111,CK$3:CK$31,0),1))</f>
        <v>Rudersdal</v>
      </c>
      <c r="CQ111" s="14">
        <f>SMALL(CK$3:CK$31,10)</f>
        <v>26.836396700655968</v>
      </c>
      <c r="CS111">
        <v>10</v>
      </c>
      <c r="CT111" s="6" t="str">
        <f t="shared" si="85"/>
        <v>Tårnby</v>
      </c>
      <c r="CU111" s="7">
        <f>SMALL(CO$3:CO$31,10)</f>
        <v>23.583217339431297</v>
      </c>
    </row>
    <row r="112" spans="3:99" x14ac:dyDescent="0.25">
      <c r="C112">
        <v>11</v>
      </c>
      <c r="D112" s="6" t="str">
        <f t="shared" si="67"/>
        <v>Glostrup</v>
      </c>
      <c r="E112" s="7">
        <f>SMALL(D$3:D$31,11)</f>
        <v>1.6138959173904124</v>
      </c>
      <c r="G112">
        <v>11</v>
      </c>
      <c r="H112" s="6" t="str">
        <f t="shared" si="68"/>
        <v>Hvidovre</v>
      </c>
      <c r="I112" s="7">
        <f>SMALL(H$3:H$31,11)</f>
        <v>0.12466107769501668</v>
      </c>
      <c r="K112">
        <v>11</v>
      </c>
      <c r="L112" s="6" t="str">
        <f t="shared" si="69"/>
        <v>Gladsaxe</v>
      </c>
      <c r="M112" s="7">
        <f>SMALL(L$3:L$31,11)</f>
        <v>0.26901385185359983</v>
      </c>
      <c r="O112">
        <v>11</v>
      </c>
      <c r="P112" s="6" t="str">
        <f t="shared" si="70"/>
        <v>Frederikssund</v>
      </c>
      <c r="Q112" s="7">
        <f>SMALL(P$3:P$31,11)</f>
        <v>2.5462517789145735</v>
      </c>
      <c r="S112">
        <v>11</v>
      </c>
      <c r="T112" s="6" t="str">
        <f t="shared" si="71"/>
        <v>Brøndby</v>
      </c>
      <c r="U112" s="7">
        <f>SMALL(T$3:T$31,11)</f>
        <v>6.7450271247739604</v>
      </c>
      <c r="W112">
        <v>11</v>
      </c>
      <c r="X112" s="6" t="str">
        <f t="shared" si="72"/>
        <v>Gribskov</v>
      </c>
      <c r="Y112" s="7">
        <f>SMALL(X$3:X$31,11)</f>
        <v>1.4837822247859076</v>
      </c>
      <c r="AA112">
        <v>11</v>
      </c>
      <c r="AB112" s="6" t="str">
        <f t="shared" si="73"/>
        <v>Glostrup</v>
      </c>
      <c r="AC112" s="7">
        <f>SMALL(AB$3:AB$31,11)</f>
        <v>2.0091636463106064</v>
      </c>
      <c r="AE112">
        <v>11</v>
      </c>
      <c r="AF112" s="6" t="str">
        <f t="shared" si="74"/>
        <v>Gladsaxe</v>
      </c>
      <c r="AG112" s="7">
        <f>SMALL(AF$3:AF$31,11)</f>
        <v>3.2824409467399769</v>
      </c>
      <c r="AI112">
        <v>11</v>
      </c>
      <c r="AJ112" s="6" t="str">
        <f t="shared" si="75"/>
        <v>Hvidovre</v>
      </c>
      <c r="AK112" s="7">
        <f>SMALL(AJ$3:AJ$31,11)</f>
        <v>1.838750896001496</v>
      </c>
      <c r="AM112">
        <v>11</v>
      </c>
      <c r="AN112" s="6" t="str">
        <f t="shared" si="76"/>
        <v>Glostrup</v>
      </c>
      <c r="AO112" s="7">
        <f>SMALL(AN$3:AN$31,11)</f>
        <v>3.5615126854954524</v>
      </c>
      <c r="AQ112">
        <v>11</v>
      </c>
      <c r="AR112" s="6" t="str">
        <f t="shared" si="77"/>
        <v>Ishøj</v>
      </c>
      <c r="AS112" s="7">
        <f>SMALL(AQ$3:AQ$31,11)</f>
        <v>0.46732183355095869</v>
      </c>
      <c r="AU112">
        <v>11</v>
      </c>
      <c r="AV112" s="6" t="str">
        <f t="shared" si="78"/>
        <v>Lyngby-Taarbæk</v>
      </c>
      <c r="AW112" s="7">
        <f>SMALL(AT$3:AT$31,11)</f>
        <v>1.5861654307555759</v>
      </c>
      <c r="AY112">
        <v>11</v>
      </c>
      <c r="AZ112" s="6" t="str">
        <f t="shared" si="79"/>
        <v>Frederikssund</v>
      </c>
      <c r="BA112" s="6"/>
      <c r="BB112" s="7">
        <f>SMALL(AX$3:AX$31,11)</f>
        <v>0.61540828493403588</v>
      </c>
      <c r="BD112">
        <v>11</v>
      </c>
      <c r="BF112" s="6" t="str">
        <f t="shared" si="80"/>
        <v>Fredensborg</v>
      </c>
      <c r="BG112" s="7">
        <f>SMALL(BB$3:BB$31,11)</f>
        <v>29.714918824045633</v>
      </c>
      <c r="BI112">
        <v>11</v>
      </c>
      <c r="BJ112" s="6" t="str">
        <f t="shared" si="81"/>
        <v>Hørsholm</v>
      </c>
      <c r="BK112" s="7">
        <f>SMALL(BF$3:BF$31,11)</f>
        <v>25.951173113506659</v>
      </c>
      <c r="BM112">
        <v>11</v>
      </c>
      <c r="BN112" s="6" t="str">
        <f t="shared" si="82"/>
        <v>Hillerød</v>
      </c>
      <c r="BO112" s="7">
        <f>SMALL(BI$3:BI$31,11)</f>
        <v>2.0645021107524206</v>
      </c>
      <c r="BQ112">
        <v>11</v>
      </c>
      <c r="BR112" s="6" t="str">
        <f t="shared" si="83"/>
        <v>Fredensborg</v>
      </c>
      <c r="BS112" s="7">
        <f>SMALL(BM$3:BM$31,11)</f>
        <v>11.858929354980255</v>
      </c>
      <c r="BU112">
        <v>11</v>
      </c>
      <c r="BV112" s="6" t="e">
        <f t="shared" si="84"/>
        <v>#NUM!</v>
      </c>
      <c r="BW112" s="14" t="e">
        <f>SMALL(BQ$3:BQ$31,11)</f>
        <v>#NUM!</v>
      </c>
      <c r="BX112" s="16"/>
      <c r="BY112">
        <v>11</v>
      </c>
      <c r="BZ112" s="6" t="str">
        <f>+IF(CA112=0," ",INDEX($B$3:BU$31,MATCH(CA112,BU$3:BU$31,0),1))</f>
        <v>København</v>
      </c>
      <c r="CA112" s="14">
        <f>SMALL(BU$3:BU$31,11)</f>
        <v>0.12262545323847479</v>
      </c>
      <c r="CB112" s="16"/>
      <c r="CC112">
        <v>11</v>
      </c>
      <c r="CD112" s="6" t="str">
        <f>+IF(CE112=0," ",INDEX($B$3:BY$31,MATCH(CE112,BY$3:BY$31,0),1))</f>
        <v>Høje-Taastrup</v>
      </c>
      <c r="CE112" s="14">
        <f>SMALL(BY$3:BY$31,11)</f>
        <v>0.20789403344124024</v>
      </c>
      <c r="CF112" s="16"/>
      <c r="CG112">
        <v>11</v>
      </c>
      <c r="CH112" s="6" t="str">
        <f>+IF(CI112=0," ",INDEX($B$3:CC$31,MATCH(CI112,CC$3:CC$31,0),1))</f>
        <v>København</v>
      </c>
      <c r="CI112" s="14">
        <f>SMALL(CC$3:CC$31,11)</f>
        <v>9.7254669809824834E-2</v>
      </c>
      <c r="CJ112" s="16"/>
      <c r="CK112">
        <v>11</v>
      </c>
      <c r="CL112" s="6" t="str">
        <f>+IF(CM112=0," ",INDEX($B$3:CG$31,MATCH(CM112,CG$3:CG$31,0),1))</f>
        <v>Lyngby-Taarbæk</v>
      </c>
      <c r="CM112" s="14">
        <f>SMALL(CG$3:CG$31,11)</f>
        <v>0.22904915967589545</v>
      </c>
      <c r="CN112" s="16"/>
      <c r="CO112">
        <v>11</v>
      </c>
      <c r="CP112" s="6" t="str">
        <f>+IF(CQ112=0," ",INDEX($B$3:CK$31,MATCH(CQ112,CK$3:CK$31,0),1))</f>
        <v>Hørsholm</v>
      </c>
      <c r="CQ112" s="14">
        <f>SMALL(CK$3:CK$31,11)</f>
        <v>27.639505389980975</v>
      </c>
      <c r="CS112">
        <v>11</v>
      </c>
      <c r="CT112" s="6" t="str">
        <f t="shared" si="85"/>
        <v>Hørsholm</v>
      </c>
      <c r="CU112" s="7">
        <f>SMALL(CO$3:CO$31,11)</f>
        <v>24.215282181357008</v>
      </c>
    </row>
    <row r="113" spans="3:99" x14ac:dyDescent="0.25">
      <c r="C113">
        <v>12</v>
      </c>
      <c r="D113" s="6" t="str">
        <f t="shared" si="67"/>
        <v>Rødovre</v>
      </c>
      <c r="E113" s="7">
        <f>SMALL(D$3:D$31,12)</f>
        <v>1.6300744842647117</v>
      </c>
      <c r="G113">
        <v>12</v>
      </c>
      <c r="H113" s="6" t="str">
        <f t="shared" si="68"/>
        <v>Albertslund</v>
      </c>
      <c r="I113" s="7">
        <f>SMALL(H$3:H$31,12)</f>
        <v>0.12578616352201258</v>
      </c>
      <c r="K113">
        <v>12</v>
      </c>
      <c r="L113" s="6" t="str">
        <f t="shared" si="69"/>
        <v>Lyngby-Taarbæk</v>
      </c>
      <c r="M113" s="7">
        <f>SMALL(L$3:L$31,12)</f>
        <v>0.27772210610702319</v>
      </c>
      <c r="O113">
        <v>12</v>
      </c>
      <c r="P113" s="6" t="str">
        <f t="shared" si="70"/>
        <v>København</v>
      </c>
      <c r="Q113" s="7">
        <f>SMALL(P$3:P$31,12)</f>
        <v>2.6884573506559404</v>
      </c>
      <c r="S113">
        <v>12</v>
      </c>
      <c r="T113" s="6" t="str">
        <f t="shared" si="71"/>
        <v>Vallensbæk</v>
      </c>
      <c r="U113" s="7">
        <f>SMALL(T$3:T$31,12)</f>
        <v>6.8657026942681787</v>
      </c>
      <c r="W113">
        <v>12</v>
      </c>
      <c r="X113" s="6" t="str">
        <f t="shared" si="72"/>
        <v>Gentofte</v>
      </c>
      <c r="Y113" s="7">
        <f>SMALL(X$3:X$31,12)</f>
        <v>1.5577210327903834</v>
      </c>
      <c r="AA113">
        <v>12</v>
      </c>
      <c r="AB113" s="6" t="str">
        <f t="shared" si="73"/>
        <v>Brøndby</v>
      </c>
      <c r="AC113" s="7">
        <f>SMALL(AB$3:AB$31,12)</f>
        <v>2.0479204339963832</v>
      </c>
      <c r="AE113">
        <v>12</v>
      </c>
      <c r="AF113" s="6" t="str">
        <f t="shared" si="74"/>
        <v>Dragør</v>
      </c>
      <c r="AG113" s="7">
        <f>SMALL(AF$3:AF$31,12)</f>
        <v>3.2955444239388347</v>
      </c>
      <c r="AI113">
        <v>12</v>
      </c>
      <c r="AJ113" s="6" t="str">
        <f t="shared" si="75"/>
        <v>Hørsholm</v>
      </c>
      <c r="AK113" s="7">
        <f>SMALL(AJ$3:AJ$31,12)</f>
        <v>1.8389346861128726</v>
      </c>
      <c r="AM113">
        <v>12</v>
      </c>
      <c r="AN113" s="6" t="str">
        <f t="shared" si="76"/>
        <v>Herlev</v>
      </c>
      <c r="AO113" s="7">
        <f>SMALL(AN$3:AN$31,12)</f>
        <v>3.8861779058145687</v>
      </c>
      <c r="AQ113">
        <v>12</v>
      </c>
      <c r="AR113" s="6" t="str">
        <f t="shared" si="77"/>
        <v>Ballerup</v>
      </c>
      <c r="AS113" s="7">
        <f>SMALL(AQ$3:AQ$31,12)</f>
        <v>0.47927150730889051</v>
      </c>
      <c r="AU113">
        <v>12</v>
      </c>
      <c r="AV113" s="6" t="str">
        <f t="shared" si="78"/>
        <v>Rødovre</v>
      </c>
      <c r="AW113" s="7">
        <f>SMALL(AT$3:AT$31,12)</f>
        <v>1.8328588698670203</v>
      </c>
      <c r="AY113">
        <v>12</v>
      </c>
      <c r="AZ113" s="6" t="str">
        <f t="shared" si="79"/>
        <v>Hillerød</v>
      </c>
      <c r="BA113" s="6"/>
      <c r="BB113" s="7">
        <f>SMALL(AX$3:AX$31,12)</f>
        <v>0.64967717904147004</v>
      </c>
      <c r="BD113">
        <v>12</v>
      </c>
      <c r="BF113" s="6" t="str">
        <f t="shared" si="80"/>
        <v>Helsingør</v>
      </c>
      <c r="BG113" s="7">
        <f>SMALL(BB$3:BB$31,12)</f>
        <v>29.804310833806014</v>
      </c>
      <c r="BI113">
        <v>12</v>
      </c>
      <c r="BJ113" s="6" t="str">
        <f t="shared" si="81"/>
        <v>Gentofte</v>
      </c>
      <c r="BK113" s="7">
        <f>SMALL(BF$3:BF$31,12)</f>
        <v>26.12087156507101</v>
      </c>
      <c r="BM113">
        <v>12</v>
      </c>
      <c r="BN113" s="6" t="str">
        <f t="shared" si="82"/>
        <v>Gribskov</v>
      </c>
      <c r="BO113" s="7">
        <f>SMALL(BI$3:BI$31,12)</f>
        <v>2.06859830500954</v>
      </c>
      <c r="BQ113">
        <v>12</v>
      </c>
      <c r="BR113" s="6" t="str">
        <f t="shared" si="83"/>
        <v>Gentofte</v>
      </c>
      <c r="BS113" s="7">
        <f>SMALL(BM$3:BM$31,12)</f>
        <v>13.253669061336748</v>
      </c>
      <c r="BU113">
        <v>12</v>
      </c>
      <c r="BV113" s="6" t="e">
        <f t="shared" si="84"/>
        <v>#NUM!</v>
      </c>
      <c r="BW113" s="14" t="e">
        <f>SMALL(BQ$3:BQ$31,12)</f>
        <v>#NUM!</v>
      </c>
      <c r="BX113" s="16"/>
      <c r="BY113">
        <v>12</v>
      </c>
      <c r="BZ113" s="6" t="str">
        <f>+IF(CA113=0," ",INDEX($B$3:BU$31,MATCH(CA113,BU$3:BU$31,0),1))</f>
        <v>Gribskov</v>
      </c>
      <c r="CA113" s="14">
        <f>SMALL(BU$3:BU$31,12)</f>
        <v>0.13311443404179793</v>
      </c>
      <c r="CB113" s="16"/>
      <c r="CC113">
        <v>12</v>
      </c>
      <c r="CD113" s="6" t="str">
        <f>+IF(CE113=0," ",INDEX($B$3:BY$31,MATCH(CE113,BY$3:BY$31,0),1))</f>
        <v>Hillerød</v>
      </c>
      <c r="CE113" s="14">
        <f>SMALL(BY$3:BY$31,12)</f>
        <v>0.21728333747206358</v>
      </c>
      <c r="CF113" s="16"/>
      <c r="CG113">
        <v>12</v>
      </c>
      <c r="CH113" s="6" t="str">
        <f>+IF(CI113=0," ",INDEX($B$3:CC$31,MATCH(CI113,CC$3:CC$31,0),1))</f>
        <v>Rudersdal</v>
      </c>
      <c r="CI113" s="14">
        <f>SMALL(CC$3:CC$31,12)</f>
        <v>9.7421575631616547E-2</v>
      </c>
      <c r="CJ113" s="16"/>
      <c r="CK113">
        <v>12</v>
      </c>
      <c r="CL113" s="6" t="str">
        <f>+IF(CM113=0," ",INDEX($B$3:CG$31,MATCH(CM113,CG$3:CG$31,0),1))</f>
        <v>Hvidovre</v>
      </c>
      <c r="CM113" s="14">
        <f>SMALL(CG$3:CG$31,12)</f>
        <v>0.23093464643001838</v>
      </c>
      <c r="CN113" s="16"/>
      <c r="CO113">
        <v>12</v>
      </c>
      <c r="CP113" s="6" t="str">
        <f>+IF(CQ113=0," ",INDEX($B$3:CK$31,MATCH(CQ113,CK$3:CK$31,0),1))</f>
        <v>Gentofte</v>
      </c>
      <c r="CQ113" s="14">
        <f>SMALL(CK$3:CK$31,12)</f>
        <v>28.036607629750812</v>
      </c>
      <c r="CS113">
        <v>12</v>
      </c>
      <c r="CT113" s="6" t="str">
        <f t="shared" si="85"/>
        <v>Fredensborg</v>
      </c>
      <c r="CU113" s="7">
        <f>SMALL(CO$3:CO$31,12)</f>
        <v>24.901096972356296</v>
      </c>
    </row>
    <row r="114" spans="3:99" x14ac:dyDescent="0.25">
      <c r="C114">
        <v>13</v>
      </c>
      <c r="D114" s="6" t="str">
        <f t="shared" si="67"/>
        <v>Egedal</v>
      </c>
      <c r="E114" s="7">
        <f>SMALL(D$3:D$31,13)</f>
        <v>1.7257983743595671</v>
      </c>
      <c r="G114">
        <v>13</v>
      </c>
      <c r="H114" s="6" t="str">
        <f t="shared" si="68"/>
        <v>Frederikssund</v>
      </c>
      <c r="I114" s="7">
        <f>SMALL(H$3:H$31,13)</f>
        <v>0.13462056232932035</v>
      </c>
      <c r="K114">
        <v>13</v>
      </c>
      <c r="L114" s="6" t="str">
        <f t="shared" si="69"/>
        <v>Hillerød</v>
      </c>
      <c r="M114" s="7">
        <f>SMALL(L$3:L$31,13)</f>
        <v>0.36969207847032531</v>
      </c>
      <c r="O114">
        <v>13</v>
      </c>
      <c r="P114" s="6" t="str">
        <f t="shared" si="70"/>
        <v>Gladsaxe</v>
      </c>
      <c r="Q114" s="7">
        <f>SMALL(P$3:P$31,13)</f>
        <v>2.7326143898813036</v>
      </c>
      <c r="S114">
        <v>13</v>
      </c>
      <c r="T114" s="6" t="str">
        <f t="shared" si="71"/>
        <v>Hvidovre</v>
      </c>
      <c r="U114" s="7">
        <f>SMALL(T$3:T$31,13)</f>
        <v>7.1056814286159504</v>
      </c>
      <c r="W114">
        <v>13</v>
      </c>
      <c r="X114" s="6" t="str">
        <f t="shared" si="72"/>
        <v>Halsnæs</v>
      </c>
      <c r="Y114" s="7">
        <f>SMALL(X$3:X$31,13)</f>
        <v>1.5876668200644271</v>
      </c>
      <c r="AA114">
        <v>13</v>
      </c>
      <c r="AB114" s="6" t="str">
        <f t="shared" si="73"/>
        <v>Høje-Taastrup</v>
      </c>
      <c r="AC114" s="7">
        <f>SMALL(AB$3:AB$31,13)</f>
        <v>2.2452555611653944</v>
      </c>
      <c r="AE114">
        <v>13</v>
      </c>
      <c r="AF114" s="6" t="str">
        <f t="shared" si="74"/>
        <v>Helsingør</v>
      </c>
      <c r="AG114" s="7">
        <f>SMALL(AF$3:AF$31,13)</f>
        <v>3.3437322745320475</v>
      </c>
      <c r="AI114">
        <v>13</v>
      </c>
      <c r="AJ114" s="6" t="str">
        <f t="shared" si="75"/>
        <v>Lyngby-Taarbæk</v>
      </c>
      <c r="AK114" s="7">
        <f>SMALL(AJ$3:AJ$31,13)</f>
        <v>1.8495719643828554</v>
      </c>
      <c r="AM114">
        <v>13</v>
      </c>
      <c r="AN114" s="6" t="str">
        <f t="shared" si="76"/>
        <v>Egedal</v>
      </c>
      <c r="AO114" s="7">
        <f>SMALL(AN$3:AN$31,13)</f>
        <v>3.8868985708232211</v>
      </c>
      <c r="AQ114">
        <v>13</v>
      </c>
      <c r="AR114" s="6" t="str">
        <f t="shared" si="77"/>
        <v>Rudersdal</v>
      </c>
      <c r="AS114" s="7">
        <f>SMALL(AQ$3:AQ$31,13)</f>
        <v>0.50009742157563164</v>
      </c>
      <c r="AU114">
        <v>13</v>
      </c>
      <c r="AV114" s="6" t="str">
        <f t="shared" si="78"/>
        <v>Frederikssund</v>
      </c>
      <c r="AW114" s="7">
        <f>SMALL(AT$3:AT$31,13)</f>
        <v>1.8885341743913227</v>
      </c>
      <c r="AY114">
        <v>13</v>
      </c>
      <c r="AZ114" s="6" t="str">
        <f t="shared" si="79"/>
        <v>Brøndby</v>
      </c>
      <c r="BA114" s="6"/>
      <c r="BB114" s="7">
        <f>SMALL(AX$3:AX$31,13)</f>
        <v>0.67811934900542492</v>
      </c>
      <c r="BD114">
        <v>13</v>
      </c>
      <c r="BF114" s="6" t="str">
        <f t="shared" si="80"/>
        <v>Hvidovre</v>
      </c>
      <c r="BG114" s="7">
        <f>SMALL(BB$3:BB$31,13)</f>
        <v>32.40876367376196</v>
      </c>
      <c r="BI114">
        <v>13</v>
      </c>
      <c r="BJ114" s="6" t="str">
        <f t="shared" si="81"/>
        <v>Fredensborg</v>
      </c>
      <c r="BK114" s="7">
        <f>SMALL(BF$3:BF$31,13)</f>
        <v>26.873716542343132</v>
      </c>
      <c r="BM114">
        <v>13</v>
      </c>
      <c r="BN114" s="6" t="str">
        <f t="shared" si="82"/>
        <v>Bornholm</v>
      </c>
      <c r="BO114" s="7">
        <f>SMALL(BI$3:BI$31,13)</f>
        <v>2.078873507444936</v>
      </c>
      <c r="BQ114">
        <v>13</v>
      </c>
      <c r="BR114" s="6" t="str">
        <f t="shared" si="83"/>
        <v>Rudersdal</v>
      </c>
      <c r="BS114" s="7">
        <f>SMALL(BM$3:BM$31,13)</f>
        <v>14.363187633954665</v>
      </c>
      <c r="BU114">
        <v>13</v>
      </c>
      <c r="BV114" s="6" t="e">
        <f t="shared" si="84"/>
        <v>#NUM!</v>
      </c>
      <c r="BW114" s="14" t="e">
        <f>SMALL(BQ$3:BQ$31,13)</f>
        <v>#NUM!</v>
      </c>
      <c r="BX114" s="16"/>
      <c r="BY114">
        <v>13</v>
      </c>
      <c r="BZ114" s="6" t="str">
        <f>+IF(CA114=0," ",INDEX($B$3:BU$31,MATCH(CA114,BU$3:BU$31,0),1))</f>
        <v>Hvidovre</v>
      </c>
      <c r="CA114" s="14">
        <f>SMALL(BU$3:BU$31,13)</f>
        <v>0.13494561660485554</v>
      </c>
      <c r="CB114" s="16"/>
      <c r="CC114">
        <v>13</v>
      </c>
      <c r="CD114" s="6" t="str">
        <f>+IF(CE114=0," ",INDEX($B$3:BY$31,MATCH(CE114,BY$3:BY$31,0),1))</f>
        <v>Gribskov</v>
      </c>
      <c r="CE114" s="14">
        <f>SMALL(BY$3:BY$31,13)</f>
        <v>0.22185739006966321</v>
      </c>
      <c r="CF114" s="16"/>
      <c r="CG114">
        <v>13</v>
      </c>
      <c r="CH114" s="6" t="str">
        <f>+IF(CI114=0," ",INDEX($B$3:CC$31,MATCH(CI114,CC$3:CC$31,0),1))</f>
        <v>Vallensbæk</v>
      </c>
      <c r="CI114" s="14">
        <f>SMALL(CC$3:CC$31,13)</f>
        <v>0.1040257983980027</v>
      </c>
      <c r="CJ114" s="16"/>
      <c r="CK114">
        <v>13</v>
      </c>
      <c r="CL114" s="6" t="str">
        <f>+IF(CM114=0," ",INDEX($B$3:CG$31,MATCH(CM114,CG$3:CG$31,0),1))</f>
        <v>Gladsaxe</v>
      </c>
      <c r="CM114" s="14">
        <f>SMALL(CG$3:CG$31,13)</f>
        <v>0.23597706302947352</v>
      </c>
      <c r="CN114" s="16"/>
      <c r="CO114">
        <v>13</v>
      </c>
      <c r="CP114" s="6" t="str">
        <f>+IF(CQ114=0," ",INDEX($B$3:CK$31,MATCH(CQ114,CK$3:CK$31,0),1))</f>
        <v>Brøndby</v>
      </c>
      <c r="CQ114" s="14">
        <f>SMALL(CK$3:CK$31,13)</f>
        <v>29.629294755877034</v>
      </c>
      <c r="CS114">
        <v>13</v>
      </c>
      <c r="CT114" s="6" t="str">
        <f t="shared" si="85"/>
        <v>Gentofte</v>
      </c>
      <c r="CU114" s="7">
        <f>SMALL(CO$3:CO$31,13)</f>
        <v>25.013633022737512</v>
      </c>
    </row>
    <row r="115" spans="3:99" x14ac:dyDescent="0.25">
      <c r="C115">
        <v>14</v>
      </c>
      <c r="D115" s="6" t="str">
        <f t="shared" si="67"/>
        <v>Hørsholm</v>
      </c>
      <c r="E115" s="7">
        <f>SMALL(D$3:D$31,14)</f>
        <v>1.7358909321496512</v>
      </c>
      <c r="G115">
        <v>14</v>
      </c>
      <c r="H115" s="6" t="str">
        <f t="shared" si="68"/>
        <v>Hørsholm</v>
      </c>
      <c r="I115" s="7">
        <f>SMALL(H$3:H$31,14)</f>
        <v>0.15852885225110971</v>
      </c>
      <c r="K115">
        <v>14</v>
      </c>
      <c r="L115" s="6" t="str">
        <f t="shared" si="69"/>
        <v>Frederiksberg</v>
      </c>
      <c r="M115" s="7">
        <f>SMALL(L$3:L$31,14)</f>
        <v>0.37644254527484666</v>
      </c>
      <c r="O115">
        <v>14</v>
      </c>
      <c r="P115" s="6" t="str">
        <f t="shared" si="70"/>
        <v>Furesø</v>
      </c>
      <c r="Q115" s="7">
        <f>SMALL(P$3:P$31,14)</f>
        <v>2.8364407528496951</v>
      </c>
      <c r="S115">
        <v>14</v>
      </c>
      <c r="T115" s="6" t="str">
        <f t="shared" si="71"/>
        <v>Helsingør</v>
      </c>
      <c r="U115" s="7">
        <f>SMALL(T$3:T$31,14)</f>
        <v>7.4078275666477591</v>
      </c>
      <c r="W115">
        <v>14</v>
      </c>
      <c r="X115" s="6" t="str">
        <f t="shared" si="72"/>
        <v>Tårnby</v>
      </c>
      <c r="Y115" s="7">
        <f>SMALL(X$3:X$31,14)</f>
        <v>1.6305428514615232</v>
      </c>
      <c r="AA115">
        <v>14</v>
      </c>
      <c r="AB115" s="6" t="str">
        <f t="shared" si="73"/>
        <v>Ishøj</v>
      </c>
      <c r="AC115" s="7">
        <f>SMALL(AB$3:AB$31,14)</f>
        <v>2.2610129887980208</v>
      </c>
      <c r="AE115">
        <v>14</v>
      </c>
      <c r="AF115" s="6" t="str">
        <f t="shared" si="74"/>
        <v>Ballerup</v>
      </c>
      <c r="AG115" s="7">
        <f>SMALL(AF$3:AF$31,14)</f>
        <v>3.3549005511622334</v>
      </c>
      <c r="AI115">
        <v>14</v>
      </c>
      <c r="AJ115" s="6" t="str">
        <f t="shared" si="75"/>
        <v>Ishøj</v>
      </c>
      <c r="AK115" s="7">
        <f>SMALL(AJ$3:AJ$31,14)</f>
        <v>1.8830320940141572</v>
      </c>
      <c r="AM115">
        <v>14</v>
      </c>
      <c r="AN115" s="6" t="str">
        <f t="shared" si="76"/>
        <v>Rødovre</v>
      </c>
      <c r="AO115" s="7">
        <f>SMALL(AN$3:AN$31,14)</f>
        <v>3.9191982217369263</v>
      </c>
      <c r="AQ115">
        <v>14</v>
      </c>
      <c r="AR115" s="6" t="str">
        <f t="shared" si="77"/>
        <v>Gribskov</v>
      </c>
      <c r="AS115" s="7">
        <f>SMALL(AQ$3:AQ$31,14)</f>
        <v>0.5697297776988951</v>
      </c>
      <c r="AU115">
        <v>14</v>
      </c>
      <c r="AV115" s="6" t="str">
        <f t="shared" si="78"/>
        <v>Gladsaxe</v>
      </c>
      <c r="AW115" s="7">
        <f>SMALL(AT$3:AT$31,14)</f>
        <v>1.9586096231446304</v>
      </c>
      <c r="AY115">
        <v>14</v>
      </c>
      <c r="AZ115" s="6" t="str">
        <f t="shared" si="79"/>
        <v>Helsingør</v>
      </c>
      <c r="BA115" s="6"/>
      <c r="BB115" s="7">
        <f>SMALL(AX$3:AX$31,14)</f>
        <v>0.74588769143505385</v>
      </c>
      <c r="BD115">
        <v>14</v>
      </c>
      <c r="BF115" s="6" t="str">
        <f t="shared" si="80"/>
        <v>Frederikssund</v>
      </c>
      <c r="BG115" s="7">
        <f>SMALL(BB$3:BB$31,14)</f>
        <v>32.886264856340631</v>
      </c>
      <c r="BI115">
        <v>14</v>
      </c>
      <c r="BJ115" s="6" t="str">
        <f t="shared" si="81"/>
        <v>Brøndby</v>
      </c>
      <c r="BK115" s="7">
        <f>SMALL(BF$3:BF$31,14)</f>
        <v>27.020795660036161</v>
      </c>
      <c r="BM115">
        <v>14</v>
      </c>
      <c r="BN115" s="6" t="str">
        <f t="shared" si="82"/>
        <v>Hvidovre</v>
      </c>
      <c r="BO115" s="7">
        <f>SMALL(BI$3:BI$31,14)</f>
        <v>2.2127341290865461</v>
      </c>
      <c r="BQ115">
        <v>14</v>
      </c>
      <c r="BR115" s="6" t="str">
        <f t="shared" si="83"/>
        <v>Brøndby</v>
      </c>
      <c r="BS115" s="7">
        <f>SMALL(BM$3:BM$31,14)</f>
        <v>14.841772151898734</v>
      </c>
      <c r="BU115">
        <v>14</v>
      </c>
      <c r="BV115" s="6" t="e">
        <f t="shared" si="84"/>
        <v>#NUM!</v>
      </c>
      <c r="BW115" s="14" t="e">
        <f>SMALL(BQ$3:BQ$31,14)</f>
        <v>#NUM!</v>
      </c>
      <c r="BX115" s="16"/>
      <c r="BY115">
        <v>14</v>
      </c>
      <c r="BZ115" s="6" t="str">
        <f>+IF(CA115=0," ",INDEX($B$3:BU$31,MATCH(CA115,BU$3:BU$31,0),1))</f>
        <v>Ballerup</v>
      </c>
      <c r="CA115" s="14">
        <f>SMALL(BU$3:BU$31,14)</f>
        <v>0.1369347163739687</v>
      </c>
      <c r="CB115" s="16"/>
      <c r="CC115">
        <v>14</v>
      </c>
      <c r="CD115" s="6" t="str">
        <f>+IF(CE115=0," ",INDEX($B$3:BY$31,MATCH(CE115,BY$3:BY$31,0),1))</f>
        <v>Brøndby</v>
      </c>
      <c r="CE115" s="14">
        <f>SMALL(BY$3:BY$31,14)</f>
        <v>0.22603978300180833</v>
      </c>
      <c r="CF115" s="16"/>
      <c r="CG115">
        <v>14</v>
      </c>
      <c r="CH115" s="6" t="str">
        <f>+IF(CI115=0," ",INDEX($B$3:CC$31,MATCH(CI115,CC$3:CC$31,0),1))</f>
        <v>Frederiksberg</v>
      </c>
      <c r="CI115" s="14">
        <f>SMALL(CC$3:CC$31,14)</f>
        <v>0.1162756896601843</v>
      </c>
      <c r="CJ115" s="16"/>
      <c r="CK115">
        <v>14</v>
      </c>
      <c r="CL115" s="6" t="str">
        <f>+IF(CM115=0," ",INDEX($B$3:CG$31,MATCH(CM115,CG$3:CG$31,0),1))</f>
        <v>Egedal</v>
      </c>
      <c r="CM115" s="14">
        <f>SMALL(CG$3:CG$31,14)</f>
        <v>0.26965599599368234</v>
      </c>
      <c r="CN115" s="16"/>
      <c r="CO115">
        <v>14</v>
      </c>
      <c r="CP115" s="6" t="str">
        <f>+IF(CQ115=0," ",INDEX($B$3:CK$31,MATCH(CQ115,CK$3:CK$31,0),1))</f>
        <v>Fredensborg</v>
      </c>
      <c r="CQ115" s="14">
        <f>SMALL(CK$3:CK$31,14)</f>
        <v>29.714918824045633</v>
      </c>
      <c r="CS115">
        <v>14</v>
      </c>
      <c r="CT115" s="6" t="str">
        <f t="shared" si="85"/>
        <v>Brøndby</v>
      </c>
      <c r="CU115" s="7">
        <f>SMALL(CO$3:CO$31,14)</f>
        <v>25.103978300180831</v>
      </c>
    </row>
    <row r="116" spans="3:99" x14ac:dyDescent="0.25">
      <c r="C116">
        <v>15</v>
      </c>
      <c r="D116" s="6" t="str">
        <f t="shared" si="67"/>
        <v>Rudersdal</v>
      </c>
      <c r="E116" s="7">
        <f>SMALL(D$3:D$31,15)</f>
        <v>1.8055465350392934</v>
      </c>
      <c r="G116">
        <v>15</v>
      </c>
      <c r="H116" s="6" t="str">
        <f t="shared" si="68"/>
        <v>Furesø</v>
      </c>
      <c r="I116" s="7">
        <f>SMALL(H$3:H$31,15)</f>
        <v>0.17230714853759829</v>
      </c>
      <c r="K116">
        <v>15</v>
      </c>
      <c r="L116" s="6" t="str">
        <f t="shared" si="69"/>
        <v>Ballerup</v>
      </c>
      <c r="M116" s="7">
        <f>SMALL(L$3:L$31,15)</f>
        <v>0.38786758412926636</v>
      </c>
      <c r="O116">
        <v>15</v>
      </c>
      <c r="P116" s="6" t="str">
        <f t="shared" si="70"/>
        <v>Gentofte</v>
      </c>
      <c r="Q116" s="7">
        <f>SMALL(P$3:P$31,15)</f>
        <v>2.8546364132109918</v>
      </c>
      <c r="S116">
        <v>15</v>
      </c>
      <c r="T116" s="6" t="str">
        <f t="shared" si="71"/>
        <v>Rudersdal</v>
      </c>
      <c r="U116" s="7">
        <f>SMALL(T$3:T$31,15)</f>
        <v>7.4430083782555041</v>
      </c>
      <c r="W116">
        <v>15</v>
      </c>
      <c r="X116" s="6" t="str">
        <f t="shared" si="72"/>
        <v>Frederiksberg</v>
      </c>
      <c r="Y116" s="7">
        <f>SMALL(X$3:X$31,15)</f>
        <v>1.6438475625708555</v>
      </c>
      <c r="AA116">
        <v>15</v>
      </c>
      <c r="AB116" s="6" t="str">
        <f t="shared" si="73"/>
        <v>Hillerød</v>
      </c>
      <c r="AC116" s="7">
        <f>SMALL(AB$3:AB$31,15)</f>
        <v>2.3482120685373729</v>
      </c>
      <c r="AE116">
        <v>15</v>
      </c>
      <c r="AF116" s="6" t="str">
        <f t="shared" si="74"/>
        <v>Rudersdal</v>
      </c>
      <c r="AG116" s="7">
        <f>SMALL(AF$3:AF$31,15)</f>
        <v>3.393518217834643</v>
      </c>
      <c r="AI116">
        <v>15</v>
      </c>
      <c r="AJ116" s="6" t="str">
        <f t="shared" si="75"/>
        <v>Herlev</v>
      </c>
      <c r="AK116" s="7">
        <f>SMALL(AJ$3:AJ$31,15)</f>
        <v>1.9048738902933742</v>
      </c>
      <c r="AM116">
        <v>15</v>
      </c>
      <c r="AN116" s="6" t="str">
        <f t="shared" si="76"/>
        <v>Gentofte</v>
      </c>
      <c r="AO116" s="7">
        <f>SMALL(AN$3:AN$31,15)</f>
        <v>4.0543424141119564</v>
      </c>
      <c r="AQ116">
        <v>15</v>
      </c>
      <c r="AR116" s="6" t="str">
        <f t="shared" si="77"/>
        <v>Frederikssund</v>
      </c>
      <c r="AS116" s="7">
        <f>SMALL(AQ$3:AQ$31,15)</f>
        <v>0.75387514904419406</v>
      </c>
      <c r="AU116">
        <v>15</v>
      </c>
      <c r="AV116" s="6" t="str">
        <f t="shared" si="78"/>
        <v>Fredensborg</v>
      </c>
      <c r="AW116" s="7">
        <f>SMALL(AT$3:AT$31,15)</f>
        <v>1.9636243966652041</v>
      </c>
      <c r="AY116">
        <v>15</v>
      </c>
      <c r="AZ116" s="6" t="str">
        <f t="shared" si="79"/>
        <v>Frederiksberg</v>
      </c>
      <c r="BA116" s="6"/>
      <c r="BB116" s="7">
        <f>SMALL(AX$3:AX$31,15)</f>
        <v>0.78922124356850087</v>
      </c>
      <c r="BD116">
        <v>15</v>
      </c>
      <c r="BF116" s="6" t="str">
        <f t="shared" si="80"/>
        <v>Hillerød</v>
      </c>
      <c r="BG116" s="7">
        <f>SMALL(BB$3:BB$31,15)</f>
        <v>33.936553265458159</v>
      </c>
      <c r="BI116">
        <v>15</v>
      </c>
      <c r="BJ116" s="6" t="str">
        <f t="shared" si="81"/>
        <v>Helsingør</v>
      </c>
      <c r="BK116" s="7">
        <f>SMALL(BF$3:BF$31,15)</f>
        <v>28.720930232558139</v>
      </c>
      <c r="BM116">
        <v>15</v>
      </c>
      <c r="BN116" s="6" t="str">
        <f t="shared" si="82"/>
        <v>Gladsaxe</v>
      </c>
      <c r="BO116" s="7">
        <f>SMALL(BI$3:BI$31,15)</f>
        <v>2.4069660429006299</v>
      </c>
      <c r="BQ116">
        <v>15</v>
      </c>
      <c r="BR116" s="6" t="str">
        <f t="shared" si="83"/>
        <v>Ishøj</v>
      </c>
      <c r="BS116" s="7">
        <f>SMALL(BM$3:BM$31,15)</f>
        <v>15.181087210500996</v>
      </c>
      <c r="BU116">
        <v>15</v>
      </c>
      <c r="BV116" s="6" t="e">
        <f t="shared" si="84"/>
        <v>#NUM!</v>
      </c>
      <c r="BW116" s="14" t="e">
        <f>SMALL(BQ$3:BQ$31,15)</f>
        <v>#NUM!</v>
      </c>
      <c r="BX116" s="16"/>
      <c r="BY116">
        <v>15</v>
      </c>
      <c r="BZ116" s="6" t="str">
        <f>+IF(CA116=0," ",INDEX($B$3:BU$31,MATCH(CA116,BU$3:BU$31,0),1))</f>
        <v>Ishøj</v>
      </c>
      <c r="CA116" s="14">
        <f>SMALL(BU$3:BU$31,15)</f>
        <v>0.13744759810322316</v>
      </c>
      <c r="CB116" s="16"/>
      <c r="CC116">
        <v>15</v>
      </c>
      <c r="CD116" s="6" t="str">
        <f>+IF(CE116=0," ",INDEX($B$3:BY$31,MATCH(CE116,BY$3:BY$31,0),1))</f>
        <v>Halsnæs</v>
      </c>
      <c r="CE116" s="14">
        <f>SMALL(BY$3:BY$31,15)</f>
        <v>0.23009664058904741</v>
      </c>
      <c r="CF116" s="16"/>
      <c r="CG116">
        <v>15</v>
      </c>
      <c r="CH116" s="6" t="str">
        <f>+IF(CI116=0," ",INDEX($B$3:CC$31,MATCH(CI116,CC$3:CC$31,0),1))</f>
        <v>Rødovre</v>
      </c>
      <c r="CI116" s="14">
        <f>SMALL(CC$3:CC$31,15)</f>
        <v>0.11699099169363959</v>
      </c>
      <c r="CJ116" s="16"/>
      <c r="CK116">
        <v>15</v>
      </c>
      <c r="CL116" s="6" t="str">
        <f>+IF(CM116=0," ",INDEX($B$3:CG$31,MATCH(CM116,CG$3:CG$31,0),1))</f>
        <v>Ishøj</v>
      </c>
      <c r="CM116" s="14">
        <f>SMALL(CG$3:CG$31,15)</f>
        <v>0.27489519620644631</v>
      </c>
      <c r="CN116" s="16"/>
      <c r="CO116">
        <v>15</v>
      </c>
      <c r="CP116" s="6" t="str">
        <f>+IF(CQ116=0," ",INDEX($B$3:CK$31,MATCH(CQ116,CK$3:CK$31,0),1))</f>
        <v>Helsingør</v>
      </c>
      <c r="CQ116" s="14">
        <f>SMALL(CK$3:CK$31,15)</f>
        <v>29.804310833806014</v>
      </c>
      <c r="CS116">
        <v>15</v>
      </c>
      <c r="CT116" s="6" t="str">
        <f t="shared" si="85"/>
        <v>Helsingør</v>
      </c>
      <c r="CU116" s="7">
        <f>SMALL(CO$3:CO$31,15)</f>
        <v>26.420873511060691</v>
      </c>
    </row>
    <row r="117" spans="3:99" x14ac:dyDescent="0.25">
      <c r="C117">
        <v>16</v>
      </c>
      <c r="D117" s="6" t="str">
        <f t="shared" si="67"/>
        <v>Hvidovre</v>
      </c>
      <c r="E117" s="7">
        <f>SMALL(D$3:D$31,16)</f>
        <v>1.8667996384828747</v>
      </c>
      <c r="G117">
        <v>16</v>
      </c>
      <c r="H117" s="6" t="str">
        <f t="shared" si="68"/>
        <v>Gladsaxe</v>
      </c>
      <c r="I117" s="7">
        <f>SMALL(H$3:H$31,16)</f>
        <v>0.18406210916298935</v>
      </c>
      <c r="K117">
        <v>16</v>
      </c>
      <c r="L117" s="6" t="str">
        <f t="shared" si="69"/>
        <v>Rødovre</v>
      </c>
      <c r="M117" s="7">
        <f>SMALL(L$3:L$31,16)</f>
        <v>0.38996997231213198</v>
      </c>
      <c r="O117">
        <v>16</v>
      </c>
      <c r="P117" s="6" t="str">
        <f t="shared" si="70"/>
        <v>Albertslund</v>
      </c>
      <c r="Q117" s="7">
        <f>SMALL(P$3:P$31,16)</f>
        <v>2.8664731494920175</v>
      </c>
      <c r="S117">
        <v>16</v>
      </c>
      <c r="T117" s="6" t="str">
        <f t="shared" si="71"/>
        <v>Albertslund</v>
      </c>
      <c r="U117" s="7">
        <f>SMALL(T$3:T$31,16)</f>
        <v>8.0914368650217714</v>
      </c>
      <c r="W117">
        <v>16</v>
      </c>
      <c r="X117" s="6" t="str">
        <f t="shared" si="72"/>
        <v>Ballerup</v>
      </c>
      <c r="Y117" s="7">
        <f>SMALL(X$3:X$31,16)</f>
        <v>1.6860086953544897</v>
      </c>
      <c r="AA117">
        <v>16</v>
      </c>
      <c r="AB117" s="6" t="str">
        <f t="shared" si="73"/>
        <v>Rødovre</v>
      </c>
      <c r="AC117" s="7">
        <f>SMALL(AB$3:AB$31,16)</f>
        <v>2.4080645790274149</v>
      </c>
      <c r="AE117">
        <v>16</v>
      </c>
      <c r="AF117" s="6" t="str">
        <f t="shared" si="74"/>
        <v>Brøndby</v>
      </c>
      <c r="AG117" s="7">
        <f>SMALL(AF$3:AF$31,16)</f>
        <v>3.4358047016274864</v>
      </c>
      <c r="AI117">
        <v>16</v>
      </c>
      <c r="AJ117" s="6" t="str">
        <f t="shared" si="75"/>
        <v>Høje-Taastrup</v>
      </c>
      <c r="AK117" s="7">
        <f>SMALL(AJ$3:AJ$31,16)</f>
        <v>1.9512339995842118</v>
      </c>
      <c r="AM117">
        <v>16</v>
      </c>
      <c r="AN117" s="6" t="str">
        <f t="shared" si="76"/>
        <v>Lyngby-Taarbæk</v>
      </c>
      <c r="AO117" s="7">
        <f>SMALL(AN$3:AN$31,16)</f>
        <v>4.1830102785810404</v>
      </c>
      <c r="AQ117">
        <v>16</v>
      </c>
      <c r="AR117" s="6" t="str">
        <f t="shared" si="77"/>
        <v>Furesø</v>
      </c>
      <c r="AS117" s="7">
        <f>SMALL(AQ$3:AQ$31,16)</f>
        <v>0.79526376248122299</v>
      </c>
      <c r="AU117">
        <v>16</v>
      </c>
      <c r="AV117" s="6" t="str">
        <f t="shared" si="78"/>
        <v>Halsnæs</v>
      </c>
      <c r="AW117" s="7">
        <f>SMALL(AT$3:AT$31,16)</f>
        <v>2.0593649332719743</v>
      </c>
      <c r="AY117">
        <v>16</v>
      </c>
      <c r="AZ117" s="6" t="str">
        <f t="shared" si="79"/>
        <v>Rødovre</v>
      </c>
      <c r="BA117" s="6"/>
      <c r="BB117" s="7">
        <f>SMALL(AX$3:AX$31,16)</f>
        <v>0.80723784268611321</v>
      </c>
      <c r="BD117">
        <v>16</v>
      </c>
      <c r="BF117" s="6" t="str">
        <f t="shared" si="80"/>
        <v>Ishøj</v>
      </c>
      <c r="BG117" s="7">
        <f>SMALL(BB$3:BB$31,16)</f>
        <v>33.977046251116761</v>
      </c>
      <c r="BI117">
        <v>16</v>
      </c>
      <c r="BJ117" s="6" t="str">
        <f t="shared" si="81"/>
        <v>Hvidovre</v>
      </c>
      <c r="BK117" s="7">
        <f>SMALL(BF$3:BF$31,16)</f>
        <v>30.196029544675419</v>
      </c>
      <c r="BM117">
        <v>16</v>
      </c>
      <c r="BN117" s="6" t="str">
        <f t="shared" si="82"/>
        <v>Egedal</v>
      </c>
      <c r="BO117" s="7">
        <f>SMALL(BI$3:BI$31,16)</f>
        <v>2.5193574482838326</v>
      </c>
      <c r="BQ117">
        <v>16</v>
      </c>
      <c r="BR117" s="6" t="str">
        <f t="shared" si="83"/>
        <v>Helsingør</v>
      </c>
      <c r="BS117" s="7">
        <f>SMALL(BM$3:BM$31,16)</f>
        <v>15.893363584798639</v>
      </c>
      <c r="BU117">
        <v>16</v>
      </c>
      <c r="BV117" s="6" t="e">
        <f t="shared" si="84"/>
        <v>#NUM!</v>
      </c>
      <c r="BW117" s="8" t="e">
        <f>SMALL(BQ$3:BQ$31,16)</f>
        <v>#NUM!</v>
      </c>
      <c r="BX117" s="16"/>
      <c r="BY117">
        <v>16</v>
      </c>
      <c r="BZ117" s="6" t="str">
        <f>+IF(CA117=0," ",INDEX($B$3:BU$31,MATCH(CA117,BU$3:BU$31,0),1))</f>
        <v>Hørsholm</v>
      </c>
      <c r="CA117" s="14">
        <f>SMALL(BU$3:BU$31,16)</f>
        <v>0.15852885225110971</v>
      </c>
      <c r="CB117" s="16"/>
      <c r="CC117">
        <v>16</v>
      </c>
      <c r="CD117" s="6" t="str">
        <f>+IF(CE117=0," ",INDEX($B$3:BY$31,MATCH(CE117,BY$3:BY$31,0),1))</f>
        <v>Frederikssund</v>
      </c>
      <c r="CE117" s="14">
        <f>SMALL(BY$3:BY$31,16)</f>
        <v>0.23077810685026348</v>
      </c>
      <c r="CF117" s="16"/>
      <c r="CG117">
        <v>16</v>
      </c>
      <c r="CH117" s="6" t="str">
        <f>+IF(CI117=0," ",INDEX($B$3:CC$31,MATCH(CI117,CC$3:CC$31,0),1))</f>
        <v>Ballerup</v>
      </c>
      <c r="CI117" s="14">
        <f>SMALL(CC$3:CC$31,16)</f>
        <v>0.1369347163739687</v>
      </c>
      <c r="CJ117" s="16"/>
      <c r="CK117">
        <v>16</v>
      </c>
      <c r="CL117" s="6" t="str">
        <f>+IF(CM117=0," ",INDEX($B$3:CG$31,MATCH(CM117,CG$3:CG$31,0),1))</f>
        <v>Frederiksberg</v>
      </c>
      <c r="CM117" s="14">
        <f>SMALL(CG$3:CG$31,16)</f>
        <v>0.27615476294293773</v>
      </c>
      <c r="CN117" s="16"/>
      <c r="CO117">
        <v>16</v>
      </c>
      <c r="CP117" s="6" t="str">
        <f>+IF(CQ117=0," ",INDEX($B$3:CK$31,MATCH(CQ117,CK$3:CK$31,0),1))</f>
        <v>Hvidovre</v>
      </c>
      <c r="CQ117" s="14">
        <f>SMALL(CK$3:CK$31,16)</f>
        <v>32.40876367376196</v>
      </c>
      <c r="CS117">
        <v>16</v>
      </c>
      <c r="CT117" s="6" t="str">
        <f t="shared" si="85"/>
        <v>Ishøj</v>
      </c>
      <c r="CU117" s="7">
        <f>SMALL(CO$3:CO$31,16)</f>
        <v>28.156140471445259</v>
      </c>
    </row>
    <row r="118" spans="3:99" x14ac:dyDescent="0.25">
      <c r="C118">
        <v>17</v>
      </c>
      <c r="D118" s="6" t="str">
        <f t="shared" si="67"/>
        <v>Brøndby</v>
      </c>
      <c r="E118" s="7">
        <f>SMALL(D$3:D$31,17)</f>
        <v>1.9168173598553346</v>
      </c>
      <c r="G118">
        <v>17</v>
      </c>
      <c r="H118" s="6" t="str">
        <f t="shared" si="68"/>
        <v>Fredensborg</v>
      </c>
      <c r="I118" s="7">
        <f>SMALL(H$3:H$31,17)</f>
        <v>0.18657305835892934</v>
      </c>
      <c r="K118">
        <v>17</v>
      </c>
      <c r="L118" s="6" t="str">
        <f t="shared" si="69"/>
        <v>Fredensborg</v>
      </c>
      <c r="M118" s="7">
        <f>SMALL(L$3:L$31,17)</f>
        <v>0.39491004826678366</v>
      </c>
      <c r="O118">
        <v>17</v>
      </c>
      <c r="P118" s="6" t="str">
        <f t="shared" si="70"/>
        <v>Lyngby-Taarbæk</v>
      </c>
      <c r="Q118" s="7">
        <f>SMALL(P$3:P$31,17)</f>
        <v>2.8688407249405903</v>
      </c>
      <c r="S118">
        <v>17</v>
      </c>
      <c r="T118" s="6" t="str">
        <f t="shared" si="71"/>
        <v>Ishøj</v>
      </c>
      <c r="U118" s="7">
        <f>SMALL(T$3:T$31,17)</f>
        <v>8.1368978077108096</v>
      </c>
      <c r="W118">
        <v>17</v>
      </c>
      <c r="X118" s="6" t="str">
        <f t="shared" si="72"/>
        <v>København</v>
      </c>
      <c r="Y118" s="7">
        <f>SMALL(X$3:X$31,17)</f>
        <v>1.7922344260388807</v>
      </c>
      <c r="AA118">
        <v>17</v>
      </c>
      <c r="AB118" s="6" t="str">
        <f t="shared" si="73"/>
        <v>Helsingør</v>
      </c>
      <c r="AC118" s="7">
        <f>SMALL(AB$3:AB$31,17)</f>
        <v>2.4503686897334092</v>
      </c>
      <c r="AE118">
        <v>17</v>
      </c>
      <c r="AF118" s="6" t="str">
        <f t="shared" si="74"/>
        <v>Bornholm</v>
      </c>
      <c r="AG118" s="7">
        <f>SMALL(AF$3:AF$31,17)</f>
        <v>3.6582465153893726</v>
      </c>
      <c r="AI118">
        <v>17</v>
      </c>
      <c r="AJ118" s="6" t="str">
        <f t="shared" si="75"/>
        <v>Egedal</v>
      </c>
      <c r="AK118" s="7">
        <f>SMALL(AJ$3:AJ$31,17)</f>
        <v>2.0147155129242265</v>
      </c>
      <c r="AM118">
        <v>17</v>
      </c>
      <c r="AN118" s="6" t="str">
        <f t="shared" si="76"/>
        <v>Brøndby</v>
      </c>
      <c r="AO118" s="7">
        <f>SMALL(AN$3:AN$31,17)</f>
        <v>4.267631103074141</v>
      </c>
      <c r="AQ118">
        <v>17</v>
      </c>
      <c r="AR118" s="6" t="str">
        <f t="shared" si="77"/>
        <v>Fredensborg</v>
      </c>
      <c r="AS118" s="7">
        <f>SMALL(AQ$3:AQ$31,17)</f>
        <v>0.87757788503729706</v>
      </c>
      <c r="AU118">
        <v>17</v>
      </c>
      <c r="AV118" s="6" t="str">
        <f t="shared" si="78"/>
        <v>Bornholm</v>
      </c>
      <c r="AW118" s="7">
        <f>SMALL(AT$3:AT$31,17)</f>
        <v>2.078873507444936</v>
      </c>
      <c r="AY118">
        <v>17</v>
      </c>
      <c r="AZ118" s="6" t="str">
        <f t="shared" si="79"/>
        <v>Gribskov</v>
      </c>
      <c r="BA118" s="6"/>
      <c r="BB118" s="7">
        <f>SMALL(AX$3:AX$31,17)</f>
        <v>0.81421662155566399</v>
      </c>
      <c r="BD118">
        <v>17</v>
      </c>
      <c r="BF118" s="6" t="str">
        <f t="shared" si="80"/>
        <v>Gribskov</v>
      </c>
      <c r="BG118" s="7">
        <f>SMALL(BB$3:BB$31,17)</f>
        <v>34.214402981763321</v>
      </c>
      <c r="BI118">
        <v>17</v>
      </c>
      <c r="BJ118" s="6" t="str">
        <f t="shared" si="81"/>
        <v>Frederikssund</v>
      </c>
      <c r="BK118" s="7">
        <f>SMALL(BF$3:BF$31,17)</f>
        <v>30.243855532905116</v>
      </c>
      <c r="BM118">
        <v>17</v>
      </c>
      <c r="BN118" s="6" t="str">
        <f t="shared" si="82"/>
        <v>Brøndby</v>
      </c>
      <c r="BO118" s="7">
        <f>SMALL(BI$3:BI$31,17)</f>
        <v>2.6084990958408678</v>
      </c>
      <c r="BQ118">
        <v>17</v>
      </c>
      <c r="BR118" s="6" t="str">
        <f t="shared" si="83"/>
        <v>Hillerød</v>
      </c>
      <c r="BS118" s="7">
        <f>SMALL(BM$3:BM$31,17)</f>
        <v>15.941457660789672</v>
      </c>
      <c r="BU118">
        <v>17</v>
      </c>
      <c r="BV118" s="6" t="e">
        <f t="shared" si="84"/>
        <v>#NUM!</v>
      </c>
      <c r="BW118" s="8" t="e">
        <f>SMALL(BQ$3:BQ$31,17)</f>
        <v>#NUM!</v>
      </c>
      <c r="BX118" s="16"/>
      <c r="BY118">
        <v>17</v>
      </c>
      <c r="BZ118" s="6" t="str">
        <f>+IF(CA118=0," ",INDEX($B$3:BU$31,MATCH(CA118,BU$3:BU$31,0),1))</f>
        <v>Gladsaxe</v>
      </c>
      <c r="CA118" s="14">
        <f>SMALL(BU$3:BU$31,17)</f>
        <v>0.18878165042357883</v>
      </c>
      <c r="CB118" s="16"/>
      <c r="CC118">
        <v>17</v>
      </c>
      <c r="CD118" s="6" t="str">
        <f>+IF(CE118=0," ",INDEX($B$3:BY$31,MATCH(CE118,BY$3:BY$31,0),1))</f>
        <v>Gentofte</v>
      </c>
      <c r="CE118" s="14">
        <f>SMALL(BY$3:BY$31,17)</f>
        <v>0.23116864641866419</v>
      </c>
      <c r="CF118" s="16"/>
      <c r="CG118">
        <v>17</v>
      </c>
      <c r="CH118" s="6" t="str">
        <f>+IF(CI118=0," ",INDEX($B$3:CC$31,MATCH(CI118,CC$3:CC$31,0),1))</f>
        <v>Helsingør</v>
      </c>
      <c r="CI118" s="14">
        <f>SMALL(CC$3:CC$31,17)</f>
        <v>0.14180374361883152</v>
      </c>
      <c r="CJ118" s="16"/>
      <c r="CK118">
        <v>17</v>
      </c>
      <c r="CL118" s="6" t="str">
        <f>+IF(CM118=0," ",INDEX($B$3:CG$31,MATCH(CM118,CG$3:CG$31,0),1))</f>
        <v>Hillerød</v>
      </c>
      <c r="CM118" s="14">
        <f>SMALL(CG$3:CG$31,17)</f>
        <v>0.2793642910355103</v>
      </c>
      <c r="CN118" s="16"/>
      <c r="CO118">
        <v>17</v>
      </c>
      <c r="CP118" s="6" t="str">
        <f>+IF(CQ118=0," ",INDEX($B$3:CK$31,MATCH(CQ118,CK$3:CK$31,0),1))</f>
        <v>Frederikssund</v>
      </c>
      <c r="CQ118" s="14">
        <f>SMALL(CK$3:CK$31,17)</f>
        <v>32.886264856340631</v>
      </c>
      <c r="CS118">
        <v>17</v>
      </c>
      <c r="CT118" s="6" t="str">
        <f t="shared" si="85"/>
        <v>Hvidovre</v>
      </c>
      <c r="CU118" s="7">
        <f>SMALL(CO$3:CO$31,17)</f>
        <v>28.329229906192541</v>
      </c>
    </row>
    <row r="119" spans="3:99" x14ac:dyDescent="0.25">
      <c r="C119">
        <v>18</v>
      </c>
      <c r="D119" s="6" t="str">
        <f t="shared" si="67"/>
        <v>Furesø</v>
      </c>
      <c r="E119" s="7">
        <f>SMALL(D$3:D$31,18)</f>
        <v>1.96165061412035</v>
      </c>
      <c r="G119">
        <v>18</v>
      </c>
      <c r="H119" s="6" t="str">
        <f t="shared" si="68"/>
        <v>Gribskov</v>
      </c>
      <c r="I119" s="7">
        <f>SMALL(H$3:H$31,18)</f>
        <v>0.19834050672227893</v>
      </c>
      <c r="K119">
        <v>18</v>
      </c>
      <c r="L119" s="6" t="str">
        <f t="shared" si="69"/>
        <v>Helsingør</v>
      </c>
      <c r="M119" s="7">
        <f>SMALL(L$3:L$31,18)</f>
        <v>0.39705048213272831</v>
      </c>
      <c r="O119">
        <v>18</v>
      </c>
      <c r="P119" s="6" t="str">
        <f t="shared" si="70"/>
        <v>Fredensborg</v>
      </c>
      <c r="Q119" s="7">
        <f>SMALL(P$3:P$31,18)</f>
        <v>3.1864414216761738</v>
      </c>
      <c r="S119">
        <v>18</v>
      </c>
      <c r="T119" s="6" t="str">
        <f t="shared" si="71"/>
        <v>Frederikssund</v>
      </c>
      <c r="U119" s="7">
        <f>SMALL(T$3:T$31,18)</f>
        <v>9.0926574099003812</v>
      </c>
      <c r="W119">
        <v>18</v>
      </c>
      <c r="X119" s="6" t="str">
        <f t="shared" si="72"/>
        <v>Frederikssund</v>
      </c>
      <c r="Y119" s="7">
        <f>SMALL(X$3:X$31,18)</f>
        <v>1.8116081387745682</v>
      </c>
      <c r="AA119">
        <v>18</v>
      </c>
      <c r="AB119" s="6" t="str">
        <f t="shared" si="73"/>
        <v>Gentofte</v>
      </c>
      <c r="AC119" s="7">
        <f>SMALL(AB$3:AB$31,18)</f>
        <v>2.4657988951324183</v>
      </c>
      <c r="AE119">
        <v>18</v>
      </c>
      <c r="AF119" s="6" t="str">
        <f t="shared" si="74"/>
        <v>Frederikssund</v>
      </c>
      <c r="AG119" s="7">
        <f>SMALL(AF$3:AF$31,18)</f>
        <v>3.7155275202892417</v>
      </c>
      <c r="AI119">
        <v>18</v>
      </c>
      <c r="AJ119" s="6" t="str">
        <f t="shared" si="75"/>
        <v>Rødovre</v>
      </c>
      <c r="AK119" s="7">
        <f>SMALL(AJ$3:AJ$31,18)</f>
        <v>2.0570916039464962</v>
      </c>
      <c r="AM119">
        <v>18</v>
      </c>
      <c r="AN119" s="6" t="str">
        <f t="shared" si="76"/>
        <v>Høje-Taastrup</v>
      </c>
      <c r="AO119" s="7">
        <f>SMALL(AN$3:AN$31,18)</f>
        <v>4.3538950432122601</v>
      </c>
      <c r="AQ119">
        <v>18</v>
      </c>
      <c r="AR119" s="6" t="str">
        <f t="shared" si="77"/>
        <v>Høje-Taastrup</v>
      </c>
      <c r="AS119" s="7">
        <f>SMALL(AQ$3:AQ$31,18)</f>
        <v>0.89721125003712399</v>
      </c>
      <c r="AU119">
        <v>18</v>
      </c>
      <c r="AV119" s="6" t="str">
        <f t="shared" si="78"/>
        <v>Hvidovre</v>
      </c>
      <c r="AW119" s="7">
        <f>SMALL(AT$3:AT$31,18)</f>
        <v>2.100539159161031</v>
      </c>
      <c r="AY119">
        <v>18</v>
      </c>
      <c r="AZ119" s="6" t="str">
        <f t="shared" si="79"/>
        <v>Fredensborg</v>
      </c>
      <c r="BA119" s="6"/>
      <c r="BB119" s="7">
        <f>SMALL(AX$3:AX$31,18)</f>
        <v>0.90171127687582275</v>
      </c>
      <c r="BD119">
        <v>18</v>
      </c>
      <c r="BF119" s="6" t="str">
        <f t="shared" si="80"/>
        <v>Rødovre</v>
      </c>
      <c r="BG119" s="7">
        <f>SMALL(BB$3:BB$31,18)</f>
        <v>34.625433841594194</v>
      </c>
      <c r="BI119">
        <v>18</v>
      </c>
      <c r="BJ119" s="6" t="str">
        <f t="shared" si="81"/>
        <v>Ishøj</v>
      </c>
      <c r="BK119" s="7">
        <f>SMALL(BF$3:BF$31,18)</f>
        <v>30.671431516734241</v>
      </c>
      <c r="BM119">
        <v>18</v>
      </c>
      <c r="BN119" s="6" t="str">
        <f t="shared" si="82"/>
        <v>Frederikssund</v>
      </c>
      <c r="BO119" s="7">
        <f>SMALL(BI$3:BI$31,18)</f>
        <v>2.6424093234355168</v>
      </c>
      <c r="BQ119">
        <v>18</v>
      </c>
      <c r="BR119" s="6" t="str">
        <f t="shared" si="83"/>
        <v>Hørsholm</v>
      </c>
      <c r="BS119" s="7">
        <f>SMALL(BM$3:BM$31,18)</f>
        <v>15.955928979074189</v>
      </c>
      <c r="BU119">
        <v>18</v>
      </c>
      <c r="BV119" s="6" t="e">
        <f t="shared" si="84"/>
        <v>#NUM!</v>
      </c>
      <c r="BW119" s="8" t="e">
        <f>SMALL(BQ$3:BQ$31,18)</f>
        <v>#NUM!</v>
      </c>
      <c r="BX119" s="16"/>
      <c r="BY119">
        <v>18</v>
      </c>
      <c r="BZ119" s="6" t="str">
        <f>+IF(CA119=0," ",INDEX($B$3:BU$31,MATCH(CA119,BU$3:BU$31,0),1))</f>
        <v>Frederiksberg</v>
      </c>
      <c r="CA119" s="8">
        <f>SMALL(BU$3:BU$31,18)</f>
        <v>0.20348245690532252</v>
      </c>
      <c r="CB119" s="16"/>
      <c r="CC119">
        <v>18</v>
      </c>
      <c r="CD119" s="6" t="str">
        <f>+IF(CE119=0," ",INDEX($B$3:BY$31,MATCH(CE119,BY$3:BY$31,0),1))</f>
        <v>Gladsaxe</v>
      </c>
      <c r="CE119" s="14">
        <f>SMALL(BY$3:BY$31,18)</f>
        <v>0.23597706302947352</v>
      </c>
      <c r="CF119" s="16"/>
      <c r="CG119">
        <v>18</v>
      </c>
      <c r="CH119" s="6" t="str">
        <f>+IF(CI119=0," ",INDEX($B$3:CC$31,MATCH(CI119,CC$3:CC$31,0),1))</f>
        <v>Herlev</v>
      </c>
      <c r="CI119" s="14">
        <f>SMALL(CC$3:CC$31,18)</f>
        <v>0.15697571873713917</v>
      </c>
      <c r="CJ119" s="16"/>
      <c r="CK119">
        <v>18</v>
      </c>
      <c r="CL119" s="6" t="str">
        <f>+IF(CM119=0," ",INDEX($B$3:CG$31,MATCH(CM119,CG$3:CG$31,0),1))</f>
        <v>Halsnæs</v>
      </c>
      <c r="CM119" s="14">
        <f>SMALL(CG$3:CG$31,18)</f>
        <v>0.28762080073630925</v>
      </c>
      <c r="CN119" s="16"/>
      <c r="CO119">
        <v>18</v>
      </c>
      <c r="CP119" s="6" t="str">
        <f>+IF(CQ119=0," ",INDEX($B$3:CK$31,MATCH(CQ119,CK$3:CK$31,0),1))</f>
        <v>Albertslund</v>
      </c>
      <c r="CQ119" s="14">
        <f>SMALL(CK$3:CK$31,18)</f>
        <v>33.323657474600871</v>
      </c>
      <c r="CS119">
        <v>18</v>
      </c>
      <c r="CT119" s="6" t="str">
        <f t="shared" si="85"/>
        <v>Frederikssund</v>
      </c>
      <c r="CU119" s="7">
        <f>SMALL(CO$3:CO$31,18)</f>
        <v>28.663025500980808</v>
      </c>
    </row>
    <row r="120" spans="3:99" x14ac:dyDescent="0.25">
      <c r="C120" s="192">
        <v>19</v>
      </c>
      <c r="D120" s="193" t="str">
        <f t="shared" si="67"/>
        <v>Fredensborg</v>
      </c>
      <c r="E120" s="64">
        <f>SMALL(D$3:D$31,19)</f>
        <v>1.9726195699868363</v>
      </c>
      <c r="F120" s="192"/>
      <c r="G120" s="192">
        <v>19</v>
      </c>
      <c r="H120" s="193" t="str">
        <f t="shared" si="68"/>
        <v>Tårnby</v>
      </c>
      <c r="I120" s="64">
        <f>SMALL(H$3:H$31,19)</f>
        <v>0.19884668920262477</v>
      </c>
      <c r="J120" s="192"/>
      <c r="K120" s="192">
        <v>19</v>
      </c>
      <c r="L120" s="193" t="str">
        <f t="shared" si="69"/>
        <v>Rudersdal</v>
      </c>
      <c r="M120" s="64">
        <f>SMALL(L$3:L$31,19)</f>
        <v>0.41891277521595116</v>
      </c>
      <c r="N120" s="192"/>
      <c r="O120" s="192">
        <v>19</v>
      </c>
      <c r="P120" s="193" t="str">
        <f t="shared" si="70"/>
        <v>Halsnæs</v>
      </c>
      <c r="Q120" s="64">
        <f>SMALL(P$3:P$31,19)</f>
        <v>3.2098481362172113</v>
      </c>
      <c r="R120" s="192"/>
      <c r="S120" s="192">
        <v>19</v>
      </c>
      <c r="T120" s="193" t="str">
        <f t="shared" si="71"/>
        <v>Hørsholm</v>
      </c>
      <c r="U120" s="64">
        <f>SMALL(T$3:T$31,19)</f>
        <v>9.1154090044388081</v>
      </c>
      <c r="V120" s="192"/>
      <c r="W120" s="192">
        <v>19</v>
      </c>
      <c r="X120" s="193" t="str">
        <f t="shared" si="72"/>
        <v>Helsingør</v>
      </c>
      <c r="Y120" s="64">
        <f>SMALL(X$3:X$31,19)</f>
        <v>1.8604651162790697</v>
      </c>
      <c r="Z120" s="192"/>
      <c r="AA120" s="192">
        <v>19</v>
      </c>
      <c r="AB120" s="193" t="str">
        <f t="shared" si="73"/>
        <v>Albertslund</v>
      </c>
      <c r="AC120" s="64">
        <f>SMALL(AB$3:AB$31,19)</f>
        <v>2.7031930333817127</v>
      </c>
      <c r="AD120" s="192"/>
      <c r="AE120" s="192">
        <v>19</v>
      </c>
      <c r="AF120" s="193" t="str">
        <f t="shared" si="74"/>
        <v>Glostrup</v>
      </c>
      <c r="AG120" s="64">
        <f>SMALL(AF$3:AF$31,19)</f>
        <v>3.8979689530192161</v>
      </c>
      <c r="AH120" s="192"/>
      <c r="AI120" s="192">
        <v>19</v>
      </c>
      <c r="AJ120" s="193" t="str">
        <f t="shared" si="75"/>
        <v>Gentofte</v>
      </c>
      <c r="AK120" s="64">
        <f>SMALL(AJ$3:AJ$31,19)</f>
        <v>2.2144770846669988</v>
      </c>
      <c r="AL120" s="192"/>
      <c r="AM120" s="192">
        <v>19</v>
      </c>
      <c r="AN120" s="193" t="str">
        <f t="shared" si="76"/>
        <v>Fredensborg</v>
      </c>
      <c r="AO120" s="64">
        <f>SMALL(AN$3:AN$31,19)</f>
        <v>4.3786309784993422</v>
      </c>
      <c r="AP120" s="192"/>
      <c r="AQ120" s="192">
        <v>19</v>
      </c>
      <c r="AR120" s="193" t="str">
        <f t="shared" si="77"/>
        <v>Hillerød</v>
      </c>
      <c r="AS120" s="64">
        <f>SMALL(AQ$3:AQ$31,19)</f>
        <v>0.90265706481251551</v>
      </c>
      <c r="AT120" s="192"/>
      <c r="AU120" s="192">
        <v>19</v>
      </c>
      <c r="AV120" s="193" t="str">
        <f t="shared" si="78"/>
        <v>Ballerup</v>
      </c>
      <c r="AW120" s="64">
        <f>SMALL(AT$3:AT$31,19)</f>
        <v>2.4990585738249291</v>
      </c>
      <c r="AX120" s="192"/>
      <c r="AY120" s="192">
        <v>19</v>
      </c>
      <c r="AZ120" s="193" t="str">
        <f t="shared" si="79"/>
        <v>Glostrup</v>
      </c>
      <c r="BA120" s="193"/>
      <c r="BB120" s="64">
        <f>SMALL(AX$3:AX$31,19)</f>
        <v>0.92730629829720301</v>
      </c>
      <c r="BC120" s="192"/>
      <c r="BD120" s="192">
        <v>19</v>
      </c>
      <c r="BE120" s="192"/>
      <c r="BF120" s="193" t="str">
        <f t="shared" si="80"/>
        <v>Ballerup</v>
      </c>
      <c r="BG120" s="64">
        <f>SMALL(BB$3:BB$31,19)</f>
        <v>35.554414432919103</v>
      </c>
      <c r="BH120" s="192"/>
      <c r="BI120" s="192">
        <v>19</v>
      </c>
      <c r="BJ120" s="193" t="str">
        <f t="shared" si="81"/>
        <v>Hillerød</v>
      </c>
      <c r="BK120" s="64">
        <f>SMALL(BF$3:BF$31,19)</f>
        <v>31.872051154705737</v>
      </c>
      <c r="BL120" s="192"/>
      <c r="BM120" s="192">
        <v>19</v>
      </c>
      <c r="BN120" s="193" t="str">
        <f t="shared" si="82"/>
        <v>Fredensborg</v>
      </c>
      <c r="BO120" s="64">
        <f>SMALL(BI$3:BI$31,19)</f>
        <v>2.8412022817025013</v>
      </c>
      <c r="BP120" s="192"/>
      <c r="BQ120" s="192">
        <v>19</v>
      </c>
      <c r="BR120" s="193" t="str">
        <f t="shared" si="83"/>
        <v>Hvidovre</v>
      </c>
      <c r="BS120" s="64">
        <f>SMALL(BM$3:BM$31,19)</f>
        <v>16.121793872908032</v>
      </c>
      <c r="BT120" s="192"/>
      <c r="BU120" s="192">
        <v>19</v>
      </c>
      <c r="BV120" s="193" t="e">
        <f t="shared" si="84"/>
        <v>#NUM!</v>
      </c>
      <c r="BW120" s="194" t="e">
        <f>SMALL(BQ$3:BQ$31,19)</f>
        <v>#NUM!</v>
      </c>
      <c r="BX120" s="192"/>
      <c r="BY120" s="192">
        <v>19</v>
      </c>
      <c r="BZ120" s="193" t="str">
        <f>+IF(CA120=0," ",INDEX($B$3:BU$31,MATCH(CA120,BU$3:BU$31,0),1))</f>
        <v>Vallensbæk</v>
      </c>
      <c r="CA120" s="67">
        <f>SMALL(BU$3:BU$31,19)</f>
        <v>0.20805159679600541</v>
      </c>
      <c r="CB120" s="192"/>
      <c r="CC120" s="192">
        <v>19</v>
      </c>
      <c r="CD120" s="193" t="str">
        <f>+IF(CE120=0," ",INDEX($B$3:BY$31,MATCH(CE120,BY$3:BY$31,0),1))</f>
        <v>Furesø</v>
      </c>
      <c r="CE120" s="194">
        <f>SMALL(BY$3:BY$31,19)</f>
        <v>0.26508792082707433</v>
      </c>
      <c r="CF120" s="192"/>
      <c r="CG120" s="192">
        <v>19</v>
      </c>
      <c r="CH120" s="193" t="str">
        <f>+IF(CI120=0," ",INDEX($B$3:CC$31,MATCH(CI120,CC$3:CC$31,0),1))</f>
        <v>Hvidovre</v>
      </c>
      <c r="CI120" s="194">
        <f>SMALL(CC$3:CC$31,19)</f>
        <v>0.15831956867267116</v>
      </c>
      <c r="CJ120" s="192"/>
      <c r="CK120" s="192">
        <v>19</v>
      </c>
      <c r="CL120" s="193" t="str">
        <f>+IF(CM120=0," ",INDEX($B$3:CG$31,MATCH(CM120,CG$3:CG$31,0),1))</f>
        <v>Herlev</v>
      </c>
      <c r="CM120" s="194">
        <f>SMALL(CG$3:CG$31,19)</f>
        <v>0.32335822211770238</v>
      </c>
      <c r="CN120" s="192"/>
      <c r="CO120" s="192">
        <v>19</v>
      </c>
      <c r="CP120" s="193" t="str">
        <f>+IF(CQ120=0," ",INDEX($B$3:CK$31,MATCH(CQ120,CK$3:CK$31,0),1))</f>
        <v>Hillerød</v>
      </c>
      <c r="CQ120" s="194">
        <f>SMALL(CK$3:CK$31,19)</f>
        <v>33.936553265458159</v>
      </c>
      <c r="CR120" s="192"/>
      <c r="CS120" s="192">
        <v>19</v>
      </c>
      <c r="CT120" s="193" t="str">
        <f t="shared" si="85"/>
        <v>Gribskov</v>
      </c>
      <c r="CU120" s="64">
        <f>SMALL(CO$3:CO$31,19)</f>
        <v>29.313573235124462</v>
      </c>
    </row>
    <row r="121" spans="3:99" x14ac:dyDescent="0.25">
      <c r="C121" s="24">
        <v>20</v>
      </c>
      <c r="D121" s="25" t="str">
        <f t="shared" si="67"/>
        <v>Albertslund</v>
      </c>
      <c r="E121" s="27">
        <f>SMALL(D$3:D$31,20)</f>
        <v>1.995645863570392</v>
      </c>
      <c r="G121" s="24">
        <v>20</v>
      </c>
      <c r="H121" s="25" t="str">
        <f t="shared" si="68"/>
        <v>Dragør</v>
      </c>
      <c r="I121" s="27">
        <f>SMALL(H$3:H$31,20)</f>
        <v>0.21091484313208542</v>
      </c>
      <c r="K121" s="24">
        <v>20</v>
      </c>
      <c r="L121" s="25" t="str">
        <f t="shared" si="69"/>
        <v>Hvidovre</v>
      </c>
      <c r="M121" s="27">
        <f>SMALL(L$3:L$31,20)</f>
        <v>0.45189640664443542</v>
      </c>
      <c r="O121" s="24">
        <v>20</v>
      </c>
      <c r="P121" s="25" t="str">
        <f t="shared" si="70"/>
        <v>Egedal</v>
      </c>
      <c r="Q121" s="27">
        <f>SMALL(P$3:P$31,20)</f>
        <v>3.3475865788358568</v>
      </c>
      <c r="S121" s="24">
        <v>20</v>
      </c>
      <c r="T121" s="25" t="str">
        <f t="shared" si="71"/>
        <v>Gribskov</v>
      </c>
      <c r="U121" s="27">
        <f>SMALL(T$3:T$31,20)</f>
        <v>9.7013799529662332</v>
      </c>
      <c r="W121" s="24">
        <v>20</v>
      </c>
      <c r="X121" s="25" t="str">
        <f t="shared" si="72"/>
        <v>Gladsaxe</v>
      </c>
      <c r="Y121" s="27">
        <f>SMALL(X$3:X$31,20)</f>
        <v>1.9751280175566934</v>
      </c>
      <c r="AA121" s="24">
        <v>20</v>
      </c>
      <c r="AB121" s="25" t="str">
        <f t="shared" si="73"/>
        <v>Fredensborg</v>
      </c>
      <c r="AC121" s="27">
        <f>SMALL(AB$3:AB$31,20)</f>
        <v>2.7238262395787625</v>
      </c>
      <c r="AE121" s="24">
        <v>20</v>
      </c>
      <c r="AF121" s="25" t="str">
        <f t="shared" si="74"/>
        <v>Gentofte</v>
      </c>
      <c r="AG121" s="27">
        <f>SMALL(AF$3:AF$31,20)</f>
        <v>3.9049719041183582</v>
      </c>
      <c r="AI121" s="24">
        <v>20</v>
      </c>
      <c r="AJ121" s="25" t="str">
        <f t="shared" si="75"/>
        <v>Glostrup</v>
      </c>
      <c r="AK121" s="27">
        <f>SMALL(AJ$3:AJ$31,20)</f>
        <v>2.4666621076386512</v>
      </c>
      <c r="AM121" s="24">
        <v>20</v>
      </c>
      <c r="AN121" s="25" t="str">
        <f t="shared" si="76"/>
        <v>Hillerød</v>
      </c>
      <c r="AO121" s="27">
        <f>SMALL(AN$3:AN$31,20)</f>
        <v>4.4114725602185247</v>
      </c>
      <c r="AQ121" s="24">
        <v>20</v>
      </c>
      <c r="AR121" s="25" t="str">
        <f t="shared" si="77"/>
        <v>Egedal</v>
      </c>
      <c r="AS121" s="27">
        <f>SMALL(AQ$3:AQ$31,20)</f>
        <v>0.93609152894949732</v>
      </c>
      <c r="AU121" s="24">
        <v>20</v>
      </c>
      <c r="AV121" s="25" t="str">
        <f t="shared" si="78"/>
        <v>Brøndby</v>
      </c>
      <c r="AW121" s="27">
        <f>SMALL(AT$3:AT$31,20)</f>
        <v>2.5858951175406872</v>
      </c>
      <c r="AY121" s="24">
        <v>20</v>
      </c>
      <c r="AZ121" s="25" t="str">
        <f t="shared" si="79"/>
        <v>Gladsaxe</v>
      </c>
      <c r="BA121" s="25"/>
      <c r="BB121" s="27">
        <f>SMALL(AX$3:AX$31,20)</f>
        <v>0.95806687589966255</v>
      </c>
      <c r="BD121" s="24">
        <v>20</v>
      </c>
      <c r="BE121" s="24"/>
      <c r="BF121" s="25" t="str">
        <f t="shared" si="80"/>
        <v>Høje-Taastrup</v>
      </c>
      <c r="BG121" s="27">
        <f>SMALL(BB$3:BB$31,20)</f>
        <v>37.861512874580498</v>
      </c>
      <c r="BI121" s="24">
        <v>20</v>
      </c>
      <c r="BJ121" s="25" t="str">
        <f t="shared" si="81"/>
        <v>Gribskov</v>
      </c>
      <c r="BK121" s="27">
        <f>SMALL(BF$3:BF$31,20)</f>
        <v>32.145804676753784</v>
      </c>
      <c r="BM121" s="24">
        <v>20</v>
      </c>
      <c r="BN121" s="25" t="str">
        <f t="shared" si="82"/>
        <v>Ballerup</v>
      </c>
      <c r="BO121" s="27">
        <f>SMALL(BI$3:BI$31,20)</f>
        <v>2.9783300811338194</v>
      </c>
      <c r="BQ121" s="24">
        <v>20</v>
      </c>
      <c r="BR121" s="25" t="str">
        <f t="shared" si="83"/>
        <v>Frederikssund</v>
      </c>
      <c r="BS121" s="27">
        <f>SMALL(BM$3:BM$31,20)</f>
        <v>17.020270010385016</v>
      </c>
      <c r="BU121" s="24">
        <v>20</v>
      </c>
      <c r="BV121" s="25" t="e">
        <f t="shared" si="84"/>
        <v>#NUM!</v>
      </c>
      <c r="BW121" s="29" t="e">
        <f>SMALL(BQ$3:BQ$31,20)</f>
        <v>#NUM!</v>
      </c>
      <c r="BX121" s="16"/>
      <c r="BY121" s="24">
        <v>20</v>
      </c>
      <c r="BZ121" s="25" t="str">
        <f>+IF(CA121=0," ",INDEX($B$3:BU$31,MATCH(CA121,BU$3:BU$31,0),1))</f>
        <v>Fredensborg</v>
      </c>
      <c r="CA121" s="28">
        <f>SMALL(BU$3:BU$31,20)</f>
        <v>0.21939447125932426</v>
      </c>
      <c r="CB121" s="16"/>
      <c r="CC121" s="24">
        <v>20</v>
      </c>
      <c r="CD121" s="25" t="str">
        <f>+IF(CE121=0," ",INDEX($B$3:BY$31,MATCH(CE121,BY$3:BY$31,0),1))</f>
        <v>Ballerup</v>
      </c>
      <c r="CE121" s="29">
        <f>SMALL(BY$3:BY$31,20)</f>
        <v>0.2738694327479374</v>
      </c>
      <c r="CF121" s="16"/>
      <c r="CG121" s="24">
        <v>20</v>
      </c>
      <c r="CH121" s="25" t="str">
        <f>+IF(CI121=0," ",INDEX($B$3:CC$31,MATCH(CI121,CC$3:CC$31,0),1))</f>
        <v>Gribskov</v>
      </c>
      <c r="CI121" s="29">
        <f>SMALL(CC$3:CC$31,20)</f>
        <v>0.17748591205573058</v>
      </c>
      <c r="CJ121" s="16"/>
      <c r="CK121" s="24">
        <v>20</v>
      </c>
      <c r="CL121" s="25" t="str">
        <f>+IF(CM121=0," ",INDEX($B$3:CG$31,MATCH(CM121,CG$3:CG$31,0),1))</f>
        <v>Frederikssund</v>
      </c>
      <c r="CM121" s="29">
        <f>SMALL(CG$3:CG$31,20)</f>
        <v>0.34616716027539518</v>
      </c>
      <c r="CN121" s="16"/>
      <c r="CO121" s="24">
        <v>20</v>
      </c>
      <c r="CP121" s="25" t="str">
        <f>+IF(CQ121=0," ",INDEX($B$3:CK$31,MATCH(CQ121,CK$3:CK$31,0),1))</f>
        <v>Ishøj</v>
      </c>
      <c r="CQ121" s="29">
        <f>SMALL(CK$3:CK$31,20)</f>
        <v>33.977046251116761</v>
      </c>
      <c r="CS121" s="24">
        <v>20</v>
      </c>
      <c r="CT121" s="25" t="str">
        <f t="shared" si="85"/>
        <v>Hillerød</v>
      </c>
      <c r="CU121" s="27">
        <f>SMALL(CO$3:CO$31,20)</f>
        <v>29.809101067792398</v>
      </c>
    </row>
    <row r="122" spans="3:99" x14ac:dyDescent="0.25">
      <c r="C122" s="24">
        <v>21</v>
      </c>
      <c r="D122" s="25" t="str">
        <f t="shared" si="67"/>
        <v>Høje-Taastrup</v>
      </c>
      <c r="E122" s="27">
        <f>SMALL(D$3:D$31,21)</f>
        <v>1.9987526357993526</v>
      </c>
      <c r="G122" s="24">
        <v>21</v>
      </c>
      <c r="H122" s="25" t="str">
        <f t="shared" si="68"/>
        <v>Allerød</v>
      </c>
      <c r="I122" s="27">
        <f>SMALL(H$3:H$31,21)</f>
        <v>0.21132713440405748</v>
      </c>
      <c r="K122" s="24">
        <v>21</v>
      </c>
      <c r="L122" s="25" t="str">
        <f t="shared" si="69"/>
        <v>Vallensbæk</v>
      </c>
      <c r="M122" s="27">
        <f>SMALL(L$3:L$31,21)</f>
        <v>0.5201289919900135</v>
      </c>
      <c r="O122" s="24">
        <v>21</v>
      </c>
      <c r="P122" s="25" t="str">
        <f t="shared" si="70"/>
        <v>Gribskov</v>
      </c>
      <c r="Q122" s="27">
        <f>SMALL(P$3:P$31,21)</f>
        <v>3.3744509029595777</v>
      </c>
      <c r="S122" s="24">
        <v>21</v>
      </c>
      <c r="T122" s="25" t="str">
        <f t="shared" si="71"/>
        <v>Hillerød</v>
      </c>
      <c r="U122" s="27">
        <f>SMALL(T$3:T$31,21)</f>
        <v>10.186553265458157</v>
      </c>
      <c r="W122" s="24">
        <v>21</v>
      </c>
      <c r="X122" s="25" t="str">
        <f t="shared" si="72"/>
        <v>Furesø</v>
      </c>
      <c r="Y122" s="27">
        <f>SMALL(X$3:X$31,21)</f>
        <v>2.2046478748785012</v>
      </c>
      <c r="AA122" s="24">
        <v>21</v>
      </c>
      <c r="AB122" s="25" t="str">
        <f t="shared" si="73"/>
        <v>Dragør</v>
      </c>
      <c r="AC122" s="27">
        <f>SMALL(AB$3:AB$31,21)</f>
        <v>2.7432111784866859</v>
      </c>
      <c r="AE122" s="24">
        <v>21</v>
      </c>
      <c r="AF122" s="25" t="str">
        <f t="shared" si="74"/>
        <v>Ishøj</v>
      </c>
      <c r="AG122" s="27">
        <f>SMALL(AF$3:AF$31,21)</f>
        <v>3.9172565459418598</v>
      </c>
      <c r="AI122" s="24">
        <v>21</v>
      </c>
      <c r="AJ122" s="25" t="str">
        <f t="shared" si="75"/>
        <v>Gribskov</v>
      </c>
      <c r="AK122" s="27">
        <f>SMALL(AJ$3:AJ$31,21)</f>
        <v>2.4830279096596706</v>
      </c>
      <c r="AM122" s="24">
        <v>21</v>
      </c>
      <c r="AN122" s="25" t="str">
        <f t="shared" si="76"/>
        <v>Halsnæs</v>
      </c>
      <c r="AO122" s="27">
        <f>SMALL(AN$3:AN$31,21)</f>
        <v>4.5156465715600556</v>
      </c>
      <c r="AQ122" s="24">
        <v>21</v>
      </c>
      <c r="AR122" s="25" t="str">
        <f t="shared" si="77"/>
        <v>Halsnæs</v>
      </c>
      <c r="AS122" s="27">
        <f>SMALL(AQ$3:AQ$31,21)</f>
        <v>1.0526921306948918</v>
      </c>
      <c r="AU122" s="24">
        <v>21</v>
      </c>
      <c r="AV122" s="25" t="str">
        <f t="shared" si="78"/>
        <v>Høje-Taastrup</v>
      </c>
      <c r="AW122" s="27">
        <f>SMALL(AT$3:AT$31,21)</f>
        <v>2.5980814350628139</v>
      </c>
      <c r="AY122" s="24">
        <v>21</v>
      </c>
      <c r="AZ122" s="25" t="str">
        <f t="shared" si="79"/>
        <v>Herlev</v>
      </c>
      <c r="BA122" s="25"/>
      <c r="BB122" s="27">
        <f>SMALL(AX$3:AX$31,21)</f>
        <v>0.99359162796166733</v>
      </c>
      <c r="BD122" s="24">
        <v>21</v>
      </c>
      <c r="BE122" s="24"/>
      <c r="BF122" s="25" t="str">
        <f t="shared" si="80"/>
        <v>Halsnæs</v>
      </c>
      <c r="BG122" s="27">
        <f>SMALL(BB$3:BB$31,21)</f>
        <v>39.622641509433961</v>
      </c>
      <c r="BI122" s="24">
        <v>21</v>
      </c>
      <c r="BJ122" s="25" t="str">
        <f t="shared" si="81"/>
        <v>Ballerup</v>
      </c>
      <c r="BK122" s="27">
        <f>SMALL(BF$3:BF$31,21)</f>
        <v>32.576084351785283</v>
      </c>
      <c r="BM122" s="24">
        <v>21</v>
      </c>
      <c r="BN122" s="25" t="str">
        <f t="shared" si="82"/>
        <v>Halsnæs</v>
      </c>
      <c r="BO122" s="27">
        <f>SMALL(BI$3:BI$31,21)</f>
        <v>3.1120570639668657</v>
      </c>
      <c r="BQ122" s="24">
        <v>21</v>
      </c>
      <c r="BR122" s="25" t="str">
        <f t="shared" si="83"/>
        <v>Albertslund</v>
      </c>
      <c r="BS122" s="27">
        <f>SMALL(BM$3:BM$31,21)</f>
        <v>17.404450895016932</v>
      </c>
      <c r="BU122" s="24">
        <v>21</v>
      </c>
      <c r="BV122" s="25" t="e">
        <f t="shared" si="84"/>
        <v>#NUM!</v>
      </c>
      <c r="BW122" s="29" t="e">
        <f>SMALL(BQ$3:BQ$31,21)</f>
        <v>#NUM!</v>
      </c>
      <c r="BX122" s="16"/>
      <c r="BY122" s="24">
        <v>21</v>
      </c>
      <c r="BZ122" s="25" t="str">
        <f>+IF(CA122=0," ",INDEX($B$3:BU$31,MATCH(CA122,BU$3:BU$31,0),1))</f>
        <v>Egedal</v>
      </c>
      <c r="CA122" s="28">
        <f>SMALL(BU$3:BU$31,21)</f>
        <v>0.23113371085172774</v>
      </c>
      <c r="CB122" s="16"/>
      <c r="CC122" s="24">
        <v>21</v>
      </c>
      <c r="CD122" s="25" t="str">
        <f>+IF(CE122=0," ",INDEX($B$3:BY$31,MATCH(CE122,BY$3:BY$31,0),1))</f>
        <v>Rudersdal</v>
      </c>
      <c r="CE122" s="28">
        <f>SMALL(BY$3:BY$31,21)</f>
        <v>0.32473858543872181</v>
      </c>
      <c r="CF122" s="16"/>
      <c r="CG122" s="24">
        <v>21</v>
      </c>
      <c r="CH122" s="25" t="str">
        <f>+IF(CI122=0," ",INDEX($B$3:CC$31,MATCH(CI122,CC$3:CC$31,0),1))</f>
        <v>Fredensborg</v>
      </c>
      <c r="CI122" s="28">
        <f>SMALL(CC$3:CC$31,21)</f>
        <v>0.21939447125932426</v>
      </c>
      <c r="CJ122" s="16"/>
      <c r="CK122" s="24">
        <v>21</v>
      </c>
      <c r="CL122" s="25" t="str">
        <f>+IF(CM122=0," ",INDEX($B$3:CG$31,MATCH(CM122,CG$3:CG$31,0),1))</f>
        <v>Furesø</v>
      </c>
      <c r="CM122" s="29">
        <f>SMALL(CG$3:CG$31,21)</f>
        <v>0.35345056110276574</v>
      </c>
      <c r="CN122" s="16"/>
      <c r="CO122" s="24">
        <v>21</v>
      </c>
      <c r="CP122" s="25" t="str">
        <f>+IF(CQ122=0," ",INDEX($B$3:CK$31,MATCH(CQ122,CK$3:CK$31,0),1))</f>
        <v>Gribskov</v>
      </c>
      <c r="CQ122" s="29">
        <f>SMALL(CK$3:CK$31,21)</f>
        <v>34.214402981763321</v>
      </c>
      <c r="CS122" s="24">
        <v>21</v>
      </c>
      <c r="CT122" s="25" t="str">
        <f t="shared" si="85"/>
        <v>Rødovre</v>
      </c>
      <c r="CU122" s="27">
        <f>SMALL(CO$3:CO$31,21)</f>
        <v>31.084506493000038</v>
      </c>
    </row>
    <row r="123" spans="3:99" x14ac:dyDescent="0.25">
      <c r="C123" s="24">
        <v>22</v>
      </c>
      <c r="D123" s="25" t="str">
        <f t="shared" si="67"/>
        <v>Vallensbæk</v>
      </c>
      <c r="E123" s="27">
        <f>SMALL(D$3:D$31,22)</f>
        <v>2.0493082284406534</v>
      </c>
      <c r="G123" s="24">
        <v>22</v>
      </c>
      <c r="H123" s="25" t="str">
        <f t="shared" si="68"/>
        <v>Egedal</v>
      </c>
      <c r="I123" s="27">
        <f>SMALL(H$3:H$31,22)</f>
        <v>0.25039485342270501</v>
      </c>
      <c r="K123" s="24">
        <v>22</v>
      </c>
      <c r="L123" s="25" t="str">
        <f t="shared" si="69"/>
        <v>Ishøj</v>
      </c>
      <c r="M123" s="27">
        <f>SMALL(L$3:L$31,22)</f>
        <v>0.54979039241289263</v>
      </c>
      <c r="O123" s="24">
        <v>22</v>
      </c>
      <c r="P123" s="25" t="str">
        <f t="shared" si="70"/>
        <v>Hvidovre</v>
      </c>
      <c r="Q123" s="27">
        <f>SMALL(P$3:P$31,22)</f>
        <v>3.4312961635553338</v>
      </c>
      <c r="S123" s="24">
        <v>22</v>
      </c>
      <c r="T123" s="25" t="str">
        <f t="shared" si="71"/>
        <v>Ballerup</v>
      </c>
      <c r="U123" s="27">
        <f>SMALL(T$3:T$31,22)</f>
        <v>10.267365033720173</v>
      </c>
      <c r="W123" s="24">
        <v>22</v>
      </c>
      <c r="X123" s="25" t="str">
        <f t="shared" si="72"/>
        <v>Hørsholm</v>
      </c>
      <c r="Y123" s="27">
        <f>SMALL(X$3:X$31,22)</f>
        <v>2.3462270133164238</v>
      </c>
      <c r="AA123" s="24">
        <v>22</v>
      </c>
      <c r="AB123" s="25" t="str">
        <f t="shared" si="73"/>
        <v>Hørsholm</v>
      </c>
      <c r="AC123" s="27">
        <f>SMALL(AB$3:AB$31,22)</f>
        <v>2.7821813570069751</v>
      </c>
      <c r="AE123" s="24">
        <v>22</v>
      </c>
      <c r="AF123" s="25" t="str">
        <f t="shared" si="74"/>
        <v>Furesø</v>
      </c>
      <c r="AG123" s="27">
        <f>SMALL(AF$3:AF$31,22)</f>
        <v>4.064681452681806</v>
      </c>
      <c r="AI123" s="24">
        <v>22</v>
      </c>
      <c r="AJ123" s="25" t="str">
        <f t="shared" si="75"/>
        <v>Gladsaxe</v>
      </c>
      <c r="AK123" s="27">
        <f>SMALL(AJ$3:AJ$31,22)</f>
        <v>2.6547419590815773</v>
      </c>
      <c r="AM123" s="24">
        <v>22</v>
      </c>
      <c r="AN123" s="25" t="str">
        <f t="shared" si="76"/>
        <v>Ishøj</v>
      </c>
      <c r="AO123" s="27">
        <f>SMALL(AN$3:AN$31,22)</f>
        <v>4.9687306714315165</v>
      </c>
      <c r="AQ123" s="24">
        <v>22</v>
      </c>
      <c r="AR123" s="25" t="str">
        <f t="shared" si="77"/>
        <v>Dragør</v>
      </c>
      <c r="AS123" s="27">
        <f>SMALL(AQ$3:AQ$31,22)</f>
        <v>1.7782757711573951</v>
      </c>
      <c r="AU123" s="24">
        <v>22</v>
      </c>
      <c r="AV123" s="25" t="str">
        <f t="shared" si="78"/>
        <v>Ishøj</v>
      </c>
      <c r="AW123" s="27">
        <f>SMALL(AT$3:AT$31,22)</f>
        <v>2.8382929008315578</v>
      </c>
      <c r="AY123" s="24">
        <v>22</v>
      </c>
      <c r="AZ123" s="25" t="str">
        <f t="shared" si="79"/>
        <v>Hvidovre</v>
      </c>
      <c r="BA123" s="25"/>
      <c r="BB123" s="27">
        <f>SMALL(AX$3:AX$31,22)</f>
        <v>1.2216785614111634</v>
      </c>
      <c r="BD123" s="24">
        <v>22</v>
      </c>
      <c r="BE123" s="24"/>
      <c r="BF123" s="25" t="str">
        <f t="shared" si="80"/>
        <v>Bornholm</v>
      </c>
      <c r="BG123" s="27">
        <f>SMALL(BB$3:BB$31,22)</f>
        <v>42.338613767185194</v>
      </c>
      <c r="BI123" s="24">
        <v>22</v>
      </c>
      <c r="BJ123" s="25" t="str">
        <f t="shared" si="81"/>
        <v>Rødovre</v>
      </c>
      <c r="BK123" s="27">
        <f>SMALL(BF$3:BF$31,22)</f>
        <v>32.714580977264752</v>
      </c>
      <c r="BM123" s="24">
        <v>22</v>
      </c>
      <c r="BN123" s="25" t="str">
        <f t="shared" si="82"/>
        <v>Ishøj</v>
      </c>
      <c r="BO123" s="27">
        <f>SMALL(BI$3:BI$31,22)</f>
        <v>3.305614734382516</v>
      </c>
      <c r="BQ123" s="24">
        <v>22</v>
      </c>
      <c r="BR123" s="25" t="str">
        <f t="shared" si="83"/>
        <v>Gribskov</v>
      </c>
      <c r="BS123" s="27">
        <f>SMALL(BM$3:BM$31,22)</f>
        <v>17.578648444779695</v>
      </c>
      <c r="BU123" s="24">
        <v>22</v>
      </c>
      <c r="BV123" s="25" t="e">
        <f t="shared" si="84"/>
        <v>#NUM!</v>
      </c>
      <c r="BW123" s="29" t="e">
        <f>SMALL(BQ$3:BQ$31,22)</f>
        <v>#NUM!</v>
      </c>
      <c r="BX123" s="16"/>
      <c r="BY123" s="24">
        <v>22</v>
      </c>
      <c r="BZ123" s="25" t="str">
        <f>+IF(CA123=0," ",INDEX($B$3:BU$31,MATCH(CA123,BU$3:BU$31,0),1))</f>
        <v>Tårnby</v>
      </c>
      <c r="CA123" s="28">
        <f>SMALL(BU$3:BU$31,22)</f>
        <v>0.2704314973155697</v>
      </c>
      <c r="CB123" s="16"/>
      <c r="CC123" s="24">
        <v>22</v>
      </c>
      <c r="CD123" s="25" t="str">
        <f>+IF(CE123=0," ",INDEX($B$3:BY$31,MATCH(CE123,BY$3:BY$31,0),1))</f>
        <v>Egedal</v>
      </c>
      <c r="CE123" s="28">
        <f>SMALL(BY$3:BY$31,22)</f>
        <v>0.50078970684541002</v>
      </c>
      <c r="CF123" s="16"/>
      <c r="CG123" s="24">
        <v>22</v>
      </c>
      <c r="CH123" s="25" t="str">
        <f>+IF(CI123=0," ",INDEX($B$3:CC$31,MATCH(CI123,CC$3:CC$31,0),1))</f>
        <v>Brøndby</v>
      </c>
      <c r="CI123" s="28">
        <f>SMALL(CC$3:CC$31,22)</f>
        <v>0.22603978300180833</v>
      </c>
      <c r="CJ123" s="16"/>
      <c r="CK123" s="24">
        <v>22</v>
      </c>
      <c r="CL123" s="25" t="str">
        <f>+IF(CM123=0," ",INDEX($B$3:CG$31,MATCH(CM123,CG$3:CG$31,0),1))</f>
        <v>Gribskov</v>
      </c>
      <c r="CM123" s="29">
        <f>SMALL(CG$3:CG$31,22)</f>
        <v>0.35497182411146116</v>
      </c>
      <c r="CN123" s="16"/>
      <c r="CO123" s="24">
        <v>22</v>
      </c>
      <c r="CP123" s="25" t="str">
        <f>+IF(CQ123=0," ",INDEX($B$3:CK$31,MATCH(CQ123,CK$3:CK$31,0),1))</f>
        <v>Glostrup</v>
      </c>
      <c r="CQ123" s="29">
        <f>SMALL(CK$3:CK$31,22)</f>
        <v>34.286398139916571</v>
      </c>
      <c r="CS123" s="24">
        <v>22</v>
      </c>
      <c r="CT123" s="25" t="str">
        <f t="shared" si="85"/>
        <v>Albertslund</v>
      </c>
      <c r="CU123" s="27">
        <f>SMALL(CO$3:CO$31,22)</f>
        <v>31.328011611030476</v>
      </c>
    </row>
    <row r="124" spans="3:99" x14ac:dyDescent="0.25">
      <c r="C124" s="24">
        <v>23</v>
      </c>
      <c r="D124" s="25" t="str">
        <f t="shared" si="67"/>
        <v>Hillerød</v>
      </c>
      <c r="E124" s="27">
        <f>SMALL(D$3:D$31,23)</f>
        <v>2.062950086913335</v>
      </c>
      <c r="G124" s="24">
        <v>23</v>
      </c>
      <c r="H124" s="25" t="str">
        <f t="shared" si="68"/>
        <v>Vallensbæk</v>
      </c>
      <c r="I124" s="27">
        <f>SMALL(H$3:H$31,23)</f>
        <v>0.31207739519400812</v>
      </c>
      <c r="K124" s="24">
        <v>23</v>
      </c>
      <c r="L124" s="25" t="str">
        <f t="shared" si="69"/>
        <v>Egedal</v>
      </c>
      <c r="M124" s="27">
        <f>SMALL(L$3:L$31,23)</f>
        <v>0.61250433375707847</v>
      </c>
      <c r="O124" s="24">
        <v>23</v>
      </c>
      <c r="P124" s="25" t="str">
        <f t="shared" si="70"/>
        <v>Allerød</v>
      </c>
      <c r="Q124" s="27">
        <f>SMALL(P$3:P$31,23)</f>
        <v>3.5221189067342915</v>
      </c>
      <c r="S124" s="24">
        <v>23</v>
      </c>
      <c r="T124" s="25" t="str">
        <f t="shared" si="71"/>
        <v>Høje-Taastrup</v>
      </c>
      <c r="U124" s="27">
        <f>SMALL(T$3:T$31,23)</f>
        <v>10.70446378188946</v>
      </c>
      <c r="W124" s="24">
        <v>23</v>
      </c>
      <c r="X124" s="25" t="str">
        <f t="shared" si="72"/>
        <v>Fredensborg</v>
      </c>
      <c r="Y124" s="27">
        <f>SMALL(X$3:X$31,23)</f>
        <v>2.3807810443176831</v>
      </c>
      <c r="AA124" s="24">
        <v>23</v>
      </c>
      <c r="AB124" s="25" t="str">
        <f t="shared" si="73"/>
        <v>Furesø</v>
      </c>
      <c r="AC124" s="27">
        <f>SMALL(AB$3:AB$31,23)</f>
        <v>2.7878413006980649</v>
      </c>
      <c r="AE124" s="24">
        <v>23</v>
      </c>
      <c r="AF124" s="25" t="str">
        <f t="shared" si="74"/>
        <v>Fredensborg</v>
      </c>
      <c r="AG124" s="27">
        <f>SMALL(AF$3:AF$31,23)</f>
        <v>4.1464677490127251</v>
      </c>
      <c r="AI124" s="24">
        <v>23</v>
      </c>
      <c r="AJ124" s="25" t="str">
        <f t="shared" si="75"/>
        <v>Fredensborg</v>
      </c>
      <c r="AK124" s="27">
        <f>SMALL(AJ$3:AJ$31,23)</f>
        <v>3.0338745063624395</v>
      </c>
      <c r="AM124" s="24">
        <v>23</v>
      </c>
      <c r="AN124" s="25" t="str">
        <f t="shared" si="76"/>
        <v>Albertslund</v>
      </c>
      <c r="AO124" s="27">
        <f>SMALL(AN$3:AN$31,23)</f>
        <v>5.2612481857764877</v>
      </c>
      <c r="AQ124" s="24">
        <v>23</v>
      </c>
      <c r="AR124" s="25" t="e">
        <f t="shared" si="77"/>
        <v>#NUM!</v>
      </c>
      <c r="AS124" s="27" t="e">
        <f>SMALL(AQ$3:AQ$31,23)</f>
        <v>#NUM!</v>
      </c>
      <c r="AU124" s="24">
        <v>23</v>
      </c>
      <c r="AV124" s="25" t="e">
        <f t="shared" si="78"/>
        <v>#NUM!</v>
      </c>
      <c r="AW124" s="27" t="e">
        <f>SMALL(AT$3:AT$31,23)</f>
        <v>#NUM!</v>
      </c>
      <c r="AY124" s="24">
        <v>23</v>
      </c>
      <c r="AZ124" s="25" t="str">
        <f t="shared" si="79"/>
        <v>Dragør</v>
      </c>
      <c r="BA124" s="25"/>
      <c r="BB124" s="27">
        <f>SMALL(AX$3:AX$31,23)</f>
        <v>1.2588979699446348</v>
      </c>
      <c r="BD124" s="24">
        <v>23</v>
      </c>
      <c r="BE124" s="24"/>
      <c r="BF124" s="25" t="e">
        <f t="shared" si="80"/>
        <v>#NUM!</v>
      </c>
      <c r="BG124" s="27" t="e">
        <f>SMALL(BB$3:BB$31,23)</f>
        <v>#NUM!</v>
      </c>
      <c r="BI124" s="24">
        <v>23</v>
      </c>
      <c r="BJ124" s="25" t="str">
        <f t="shared" si="81"/>
        <v>Albertslund</v>
      </c>
      <c r="BK124" s="27">
        <f>SMALL(BF$3:BF$31,23)</f>
        <v>33.323657474600871</v>
      </c>
      <c r="BM124" s="24">
        <v>23</v>
      </c>
      <c r="BN124" s="25" t="str">
        <f t="shared" si="82"/>
        <v>Høje-Taastrup</v>
      </c>
      <c r="BO124" s="27">
        <f>SMALL(BI$3:BI$31,23)</f>
        <v>3.4952926850999377</v>
      </c>
      <c r="BQ124" s="24">
        <v>23</v>
      </c>
      <c r="BR124" s="25" t="str">
        <f t="shared" si="83"/>
        <v>Rødovre</v>
      </c>
      <c r="BS124" s="27">
        <f>SMALL(BM$3:BM$31,23)</f>
        <v>18.445579690363843</v>
      </c>
      <c r="BU124" s="24">
        <v>23</v>
      </c>
      <c r="BV124" s="25" t="e">
        <f t="shared" si="84"/>
        <v>#NUM!</v>
      </c>
      <c r="BW124" s="29" t="e">
        <f>SMALL(BQ$3:BQ$31,23)</f>
        <v>#NUM!</v>
      </c>
      <c r="BX124" s="16"/>
      <c r="BY124" s="24">
        <v>23</v>
      </c>
      <c r="BZ124" s="25" t="str">
        <f>+IF(CA124=0," ",INDEX($B$3:BU$31,MATCH(CA124,BU$3:BU$31,0),1))</f>
        <v>Herlev</v>
      </c>
      <c r="CA124" s="28">
        <f>SMALL(BU$3:BU$31,23)</f>
        <v>0.27926391910165205</v>
      </c>
      <c r="CB124" s="16"/>
      <c r="CC124" s="24">
        <v>23</v>
      </c>
      <c r="CD124" s="25" t="str">
        <f>+IF(CE124=0," ",INDEX($B$3:BY$31,MATCH(CE124,BY$3:BY$31,0),1))</f>
        <v>Bornholm</v>
      </c>
      <c r="CE124" s="28">
        <f>SMALL(BY$3:BY$31,23)</f>
        <v>0.57085771371485661</v>
      </c>
      <c r="CF124" s="16"/>
      <c r="CG124" s="24">
        <v>23</v>
      </c>
      <c r="CH124" s="25" t="str">
        <f>+IF(CI124=0," ",INDEX($B$3:CC$31,MATCH(CI124,CC$3:CC$31,0),1))</f>
        <v>Bornholm</v>
      </c>
      <c r="CI124" s="28">
        <f>SMALL(CC$3:CC$31,23)</f>
        <v>0.23785738071452356</v>
      </c>
      <c r="CJ124" s="16"/>
      <c r="CK124" s="24">
        <v>23</v>
      </c>
      <c r="CL124" s="25" t="str">
        <f>+IF(CM124=0," ",INDEX($B$3:CG$31,MATCH(CM124,CG$3:CG$31,0),1))</f>
        <v>Høje-Taastrup</v>
      </c>
      <c r="CM124" s="29">
        <f>SMALL(CG$3:CG$31,23)</f>
        <v>0.44548721451694334</v>
      </c>
      <c r="CN124" s="16"/>
      <c r="CO124" s="24">
        <v>23</v>
      </c>
      <c r="CP124" s="25" t="str">
        <f>+IF(CQ124=0," ",INDEX($B$3:CK$31,MATCH(CQ124,CK$3:CK$31,0),1))</f>
        <v>Rødovre</v>
      </c>
      <c r="CQ124" s="29">
        <f>SMALL(CK$3:CK$31,23)</f>
        <v>34.625433841594194</v>
      </c>
      <c r="CS124" s="24">
        <v>23</v>
      </c>
      <c r="CT124" s="25" t="str">
        <f t="shared" si="85"/>
        <v>Ballerup</v>
      </c>
      <c r="CU124" s="27">
        <f>SMALL(CO$3:CO$31,23)</f>
        <v>32.136866249015775</v>
      </c>
    </row>
    <row r="125" spans="3:99" x14ac:dyDescent="0.25">
      <c r="C125" s="24">
        <v>24</v>
      </c>
      <c r="D125" s="25" t="str">
        <f t="shared" si="67"/>
        <v>Bornholm</v>
      </c>
      <c r="E125" s="27">
        <f>SMALL(D$3:D$31,24)</f>
        <v>2.188287902573617</v>
      </c>
      <c r="G125" s="24">
        <v>24</v>
      </c>
      <c r="H125" s="25" t="str">
        <f t="shared" si="68"/>
        <v>Høje-Taastrup</v>
      </c>
      <c r="I125" s="28">
        <f>SMALL(H$3:H$31,24)</f>
        <v>0.37123934543078613</v>
      </c>
      <c r="K125" s="24">
        <v>24</v>
      </c>
      <c r="L125" s="25" t="str">
        <f t="shared" si="69"/>
        <v>Gribskov</v>
      </c>
      <c r="M125" s="27">
        <f>SMALL(L$3:L$31,24)</f>
        <v>0.61543240005324573</v>
      </c>
      <c r="O125" s="24">
        <v>24</v>
      </c>
      <c r="P125" s="25" t="str">
        <f t="shared" si="70"/>
        <v>Høje-Taastrup</v>
      </c>
      <c r="Q125" s="27">
        <f>SMALL(P$3:P$31,24)</f>
        <v>3.5535030144634847</v>
      </c>
      <c r="S125" s="24">
        <v>24</v>
      </c>
      <c r="T125" s="25" t="str">
        <f t="shared" si="71"/>
        <v>Halsnæs</v>
      </c>
      <c r="U125" s="27">
        <f>SMALL(T$3:T$31,24)</f>
        <v>12.097330878969167</v>
      </c>
      <c r="W125" s="24">
        <v>24</v>
      </c>
      <c r="X125" s="25" t="str">
        <f t="shared" si="72"/>
        <v>Høje-Taastrup</v>
      </c>
      <c r="Y125" s="27">
        <f>SMALL(X$3:X$31,24)</f>
        <v>2.3830596061893026</v>
      </c>
      <c r="AA125" s="24">
        <v>24</v>
      </c>
      <c r="AB125" s="25" t="str">
        <f t="shared" si="73"/>
        <v>Halsnæs</v>
      </c>
      <c r="AC125" s="27">
        <f>SMALL(AB$3:AB$31,24)</f>
        <v>2.9682466635987113</v>
      </c>
      <c r="AE125" s="24">
        <v>24</v>
      </c>
      <c r="AF125" s="25" t="str">
        <f t="shared" si="74"/>
        <v>Rødovre</v>
      </c>
      <c r="AG125" s="27">
        <f>SMALL(AF$3:AF$31,24)</f>
        <v>4.2799204461256481</v>
      </c>
      <c r="AI125" s="24">
        <v>24</v>
      </c>
      <c r="AJ125" s="25" t="str">
        <f t="shared" si="75"/>
        <v>Albertslund</v>
      </c>
      <c r="AK125" s="27">
        <f>SMALL(AJ$3:AJ$31,24)</f>
        <v>3.0478955007256894</v>
      </c>
      <c r="AM125" s="24">
        <v>24</v>
      </c>
      <c r="AN125" s="25" t="str">
        <f t="shared" si="76"/>
        <v>Gladsaxe</v>
      </c>
      <c r="AO125" s="27">
        <f>SMALL(AN$3:AN$31,24)</f>
        <v>5.472308091653491</v>
      </c>
      <c r="AQ125" s="24">
        <v>24</v>
      </c>
      <c r="AR125" s="25" t="e">
        <f t="shared" si="77"/>
        <v>#NUM!</v>
      </c>
      <c r="AS125" s="27" t="e">
        <f>SMALL(AQ$3:AQ$31,24)</f>
        <v>#NUM!</v>
      </c>
      <c r="AU125" s="24">
        <v>24</v>
      </c>
      <c r="AV125" s="25" t="e">
        <f t="shared" si="78"/>
        <v>#NUM!</v>
      </c>
      <c r="AW125" s="27" t="e">
        <f>SMALL(AT$3:AT$31,24)</f>
        <v>#NUM!</v>
      </c>
      <c r="AY125" s="24">
        <v>24</v>
      </c>
      <c r="AZ125" s="25" t="str">
        <f t="shared" si="79"/>
        <v>Halsnæs</v>
      </c>
      <c r="BA125" s="25"/>
      <c r="BB125" s="27">
        <f>SMALL(AX$3:AX$31,24)</f>
        <v>1.2885411872986654</v>
      </c>
      <c r="BD125" s="24">
        <v>24</v>
      </c>
      <c r="BE125" s="24"/>
      <c r="BF125" s="25" t="e">
        <f t="shared" si="80"/>
        <v>#NUM!</v>
      </c>
      <c r="BG125" s="27" t="e">
        <f>SMALL(BB$3:BB$31,24)</f>
        <v>#NUM!</v>
      </c>
      <c r="BI125" s="24">
        <v>24</v>
      </c>
      <c r="BJ125" s="25" t="str">
        <f t="shared" si="81"/>
        <v>Glostrup</v>
      </c>
      <c r="BK125" s="27">
        <f>SMALL(BF$3:BF$31,24)</f>
        <v>34.286398139916571</v>
      </c>
      <c r="BM125" s="24">
        <v>24</v>
      </c>
      <c r="BN125" s="25" t="e">
        <f t="shared" si="82"/>
        <v>#NUM!</v>
      </c>
      <c r="BO125" s="27" t="e">
        <f>SMALL(BI$3:BI$31,24)</f>
        <v>#NUM!</v>
      </c>
      <c r="BQ125" s="24">
        <v>24</v>
      </c>
      <c r="BR125" s="25" t="str">
        <f t="shared" si="83"/>
        <v>Høje-Taastrup</v>
      </c>
      <c r="BS125" s="27">
        <f>SMALL(BM$3:BM$31,24)</f>
        <v>18.886281963707646</v>
      </c>
      <c r="BU125" s="24">
        <v>24</v>
      </c>
      <c r="BV125" s="25" t="e">
        <f t="shared" si="84"/>
        <v>#NUM!</v>
      </c>
      <c r="BW125" s="29" t="e">
        <f>SMALL(BQ$3:BQ$31,24)</f>
        <v>#NUM!</v>
      </c>
      <c r="BX125" s="16"/>
      <c r="BY125" s="24">
        <v>24</v>
      </c>
      <c r="BZ125" s="25" t="str">
        <f>+IF(CA125=0," ",INDEX($B$3:BU$31,MATCH(CA125,BU$3:BU$31,0),1))</f>
        <v>Rudersdal</v>
      </c>
      <c r="CA125" s="28">
        <f>SMALL(BU$3:BU$31,24)</f>
        <v>0.32473858543872181</v>
      </c>
      <c r="CB125" s="16"/>
      <c r="CC125" s="24">
        <v>24</v>
      </c>
      <c r="CD125" s="25" t="e">
        <f>+IF(CE125=0," ",INDEX($B$3:BY$31,MATCH(CE125,BY$3:BY$31,0),1))</f>
        <v>#NUM!</v>
      </c>
      <c r="CE125" s="28" t="e">
        <f>SMALL(BY$3:BY$31,24)</f>
        <v>#NUM!</v>
      </c>
      <c r="CF125" s="16"/>
      <c r="CG125" s="24">
        <v>24</v>
      </c>
      <c r="CH125" s="25" t="str">
        <f>+IF(CI125=0," ",INDEX($B$3:CC$31,MATCH(CI125,CC$3:CC$31,0),1))</f>
        <v>Hørsholm</v>
      </c>
      <c r="CI125" s="28">
        <f>SMALL(CC$3:CC$31,24)</f>
        <v>0.31705770450221943</v>
      </c>
      <c r="CJ125" s="16"/>
      <c r="CK125" s="24">
        <v>24</v>
      </c>
      <c r="CL125" s="25" t="str">
        <f>+IF(CM125=0," ",INDEX($B$3:CG$31,MATCH(CM125,CG$3:CG$31,0),1))</f>
        <v>Ballerup</v>
      </c>
      <c r="CM125" s="28">
        <f>SMALL(CG$3:CG$31,24)</f>
        <v>0.47927150730889051</v>
      </c>
      <c r="CN125" s="16"/>
      <c r="CO125" s="24">
        <v>24</v>
      </c>
      <c r="CP125" s="25" t="str">
        <f>+IF(CQ125=0," ",INDEX($B$3:CK$31,MATCH(CQ125,CK$3:CK$31,0),1))</f>
        <v>Ballerup</v>
      </c>
      <c r="CQ125" s="28">
        <f>SMALL(CK$3:CK$31,24)</f>
        <v>35.554414432919103</v>
      </c>
      <c r="CS125" s="24">
        <v>24</v>
      </c>
      <c r="CT125" s="25" t="str">
        <f t="shared" si="85"/>
        <v>Høje-Taastrup</v>
      </c>
      <c r="CU125" s="27">
        <f>SMALL(CO$3:CO$31,24)</f>
        <v>32.367467553681209</v>
      </c>
    </row>
    <row r="126" spans="3:99" x14ac:dyDescent="0.25">
      <c r="C126" s="24">
        <v>25</v>
      </c>
      <c r="D126" s="25" t="str">
        <f t="shared" si="67"/>
        <v>Helsingør</v>
      </c>
      <c r="E126" s="27">
        <f>SMALL(D$3:D$31,25)</f>
        <v>2.3000567214974477</v>
      </c>
      <c r="G126" s="24">
        <v>25</v>
      </c>
      <c r="H126" s="25" t="str">
        <f t="shared" si="68"/>
        <v>Rødovre</v>
      </c>
      <c r="I126" s="27">
        <f>SMALL(H$3:H$31,25)</f>
        <v>1.1855087158288811</v>
      </c>
      <c r="K126" s="24">
        <v>25</v>
      </c>
      <c r="L126" s="25" t="str">
        <f t="shared" si="69"/>
        <v>Gentofte</v>
      </c>
      <c r="M126" s="27">
        <f>SMALL(L$3:L$31,25)</f>
        <v>0.63541740759181542</v>
      </c>
      <c r="O126" s="24">
        <v>25</v>
      </c>
      <c r="P126" s="25" t="str">
        <f t="shared" si="70"/>
        <v>Ballerup</v>
      </c>
      <c r="Q126" s="27">
        <f>SMALL(P$3:P$31,25)</f>
        <v>4.0111601793844782</v>
      </c>
      <c r="S126" s="24">
        <v>25</v>
      </c>
      <c r="T126" s="25" t="str">
        <f t="shared" si="71"/>
        <v>Rødovre</v>
      </c>
      <c r="U126" s="27">
        <f>SMALL(T$3:T$31,25)</f>
        <v>12.20606013336973</v>
      </c>
      <c r="W126" s="24">
        <v>25</v>
      </c>
      <c r="X126" s="25" t="str">
        <f t="shared" si="72"/>
        <v>Hvidovre</v>
      </c>
      <c r="Y126" s="27">
        <f>SMALL(X$3:X$31,25)</f>
        <v>2.4714058653037054</v>
      </c>
      <c r="AA126" s="24">
        <v>25</v>
      </c>
      <c r="AB126" s="25" t="str">
        <f t="shared" si="73"/>
        <v>Herlev</v>
      </c>
      <c r="AC126" s="27">
        <f>SMALL(AB$3:AB$31,25)</f>
        <v>2.9925333646892822</v>
      </c>
      <c r="AE126" s="24">
        <v>25</v>
      </c>
      <c r="AF126" s="25" t="str">
        <f t="shared" si="74"/>
        <v>Herlev</v>
      </c>
      <c r="AG126" s="27">
        <f>SMALL(AF$3:AF$31,25)</f>
        <v>4.4035510612028927</v>
      </c>
      <c r="AI126" s="24">
        <v>25</v>
      </c>
      <c r="AJ126" s="25" t="str">
        <f t="shared" si="75"/>
        <v>Ballerup</v>
      </c>
      <c r="AK126" s="27">
        <f>SMALL(AJ$3:AJ$31,25)</f>
        <v>3.1779124302488788</v>
      </c>
      <c r="AM126" s="24">
        <v>25</v>
      </c>
      <c r="AN126" s="25" t="str">
        <f t="shared" si="76"/>
        <v>Ballerup</v>
      </c>
      <c r="AO126" s="27">
        <f>SMALL(AN$3:AN$31,25)</f>
        <v>5.5030639142788678</v>
      </c>
      <c r="AQ126" s="24">
        <v>25</v>
      </c>
      <c r="AR126" s="25" t="e">
        <f t="shared" si="77"/>
        <v>#NUM!</v>
      </c>
      <c r="AS126" s="27" t="e">
        <f>SMALL(AQ$3:AQ$31,25)</f>
        <v>#NUM!</v>
      </c>
      <c r="AU126" s="24">
        <v>25</v>
      </c>
      <c r="AV126" s="25" t="e">
        <f t="shared" si="78"/>
        <v>#NUM!</v>
      </c>
      <c r="AW126" s="27" t="e">
        <f>SMALL(AT$3:AT$31,25)</f>
        <v>#NUM!</v>
      </c>
      <c r="AY126" s="24">
        <v>25</v>
      </c>
      <c r="AZ126" s="25" t="str">
        <f t="shared" si="79"/>
        <v>Vallensbæk</v>
      </c>
      <c r="BA126" s="25"/>
      <c r="BB126" s="27">
        <f>SMALL(AX$3:AX$31,25)</f>
        <v>1.4563611775720378</v>
      </c>
      <c r="BD126" s="24">
        <v>25</v>
      </c>
      <c r="BE126" s="24"/>
      <c r="BF126" s="25" t="e">
        <f t="shared" si="80"/>
        <v>#NUM!</v>
      </c>
      <c r="BG126" s="27" t="e">
        <f>SMALL(BB$3:BB$31,25)</f>
        <v>#NUM!</v>
      </c>
      <c r="BI126" s="24">
        <v>25</v>
      </c>
      <c r="BJ126" s="25" t="str">
        <f t="shared" si="81"/>
        <v>Høje-Taastrup</v>
      </c>
      <c r="BK126" s="27">
        <f>SMALL(BF$3:BF$31,25)</f>
        <v>34.366220189480565</v>
      </c>
      <c r="BM126" s="24">
        <v>25</v>
      </c>
      <c r="BN126" s="25" t="e">
        <f t="shared" si="82"/>
        <v>#NUM!</v>
      </c>
      <c r="BO126" s="27" t="e">
        <f>SMALL(BI$3:BI$31,25)</f>
        <v>#NUM!</v>
      </c>
      <c r="BQ126" s="24">
        <v>25</v>
      </c>
      <c r="BR126" s="25" t="str">
        <f t="shared" si="83"/>
        <v>Ballerup</v>
      </c>
      <c r="BS126" s="27">
        <f>SMALL(BM$3:BM$31,25)</f>
        <v>19.071240286193557</v>
      </c>
      <c r="BU126" s="24">
        <v>25</v>
      </c>
      <c r="BV126" s="25" t="e">
        <f t="shared" si="84"/>
        <v>#NUM!</v>
      </c>
      <c r="BW126" s="28" t="e">
        <f>SMALL(BQ$3:BQ$31,25)</f>
        <v>#NUM!</v>
      </c>
      <c r="BX126" s="16"/>
      <c r="BY126" s="24">
        <v>25</v>
      </c>
      <c r="BZ126" s="25" t="str">
        <f>+IF(CA126=0," ",INDEX($B$3:BU$31,MATCH(CA126,BU$3:BU$31,0),1))</f>
        <v>Halsnæs</v>
      </c>
      <c r="CA126" s="28">
        <f>SMALL(BU$3:BU$31,25)</f>
        <v>0.40266912103083297</v>
      </c>
      <c r="CB126" s="16"/>
      <c r="CC126" s="24">
        <v>25</v>
      </c>
      <c r="CD126" s="25" t="e">
        <f>+IF(CE126=0," ",INDEX($B$3:BY$31,MATCH(CE126,BY$3:BY$31,0),1))</f>
        <v>#NUM!</v>
      </c>
      <c r="CE126" s="28" t="e">
        <f>SMALL(BY$3:BY$31,25)</f>
        <v>#NUM!</v>
      </c>
      <c r="CF126" s="16"/>
      <c r="CG126" s="24">
        <v>25</v>
      </c>
      <c r="CH126" s="25" t="str">
        <f>+IF(CI126=0," ",INDEX($B$3:CC$31,MATCH(CI126,CC$3:CC$31,0),1))</f>
        <v>Frederikssund</v>
      </c>
      <c r="CI126" s="28">
        <f>SMALL(CC$3:CC$31,25)</f>
        <v>0.34616716027539518</v>
      </c>
      <c r="CJ126" s="16"/>
      <c r="CK126" s="24">
        <v>25</v>
      </c>
      <c r="CL126" s="25" t="str">
        <f>+IF(CM126=0," ",INDEX($B$3:CG$31,MATCH(CM126,CG$3:CG$31,0),1))</f>
        <v>Brøndby</v>
      </c>
      <c r="CM126" s="28">
        <f>SMALL(CG$3:CG$31,25)</f>
        <v>0.54249547920433994</v>
      </c>
      <c r="CN126" s="16"/>
      <c r="CO126" s="24">
        <v>25</v>
      </c>
      <c r="CP126" s="25" t="str">
        <f>+IF(CQ126=0," ",INDEX($B$3:CK$31,MATCH(CQ126,CK$3:CK$31,0),1))</f>
        <v>Høje-Taastrup</v>
      </c>
      <c r="CQ126" s="28">
        <f>SMALL(CK$3:CK$31,25)</f>
        <v>37.861512874580498</v>
      </c>
      <c r="CS126" s="24">
        <v>25</v>
      </c>
      <c r="CT126" s="25" t="str">
        <f t="shared" si="85"/>
        <v>Glostrup</v>
      </c>
      <c r="CU126" s="27">
        <f>SMALL(CO$3:CO$31,25)</f>
        <v>32.672502222526155</v>
      </c>
    </row>
    <row r="127" spans="3:99" x14ac:dyDescent="0.25">
      <c r="C127" s="24">
        <v>26</v>
      </c>
      <c r="D127" s="25" t="str">
        <f t="shared" si="67"/>
        <v>Tårnby</v>
      </c>
      <c r="E127" s="27">
        <f>SMALL(D$3:D$31,26)</f>
        <v>2.3066215947504474</v>
      </c>
      <c r="G127" s="24">
        <v>26</v>
      </c>
      <c r="H127" s="25" t="e">
        <f t="shared" si="68"/>
        <v>#NUM!</v>
      </c>
      <c r="I127" s="27" t="e">
        <f>SMALL(H$3:H$31,26)</f>
        <v>#NUM!</v>
      </c>
      <c r="K127" s="24">
        <v>26</v>
      </c>
      <c r="L127" s="25" t="str">
        <f t="shared" si="69"/>
        <v>Tårnby</v>
      </c>
      <c r="M127" s="27">
        <f>SMALL(L$3:L$31,26)</f>
        <v>0.63630940544839931</v>
      </c>
      <c r="O127" s="24">
        <v>26</v>
      </c>
      <c r="P127" s="25" t="str">
        <f t="shared" si="70"/>
        <v>Helsingør</v>
      </c>
      <c r="Q127" s="27">
        <f>SMALL(P$3:P$31,26)</f>
        <v>4.1747022121384001</v>
      </c>
      <c r="S127" s="24">
        <v>26</v>
      </c>
      <c r="T127" s="25" t="str">
        <f t="shared" si="71"/>
        <v>Furesø</v>
      </c>
      <c r="U127" s="27">
        <f>SMALL(T$3:T$31,26)</f>
        <v>13.811080675090572</v>
      </c>
      <c r="W127" s="24">
        <v>26</v>
      </c>
      <c r="X127" s="25" t="str">
        <f t="shared" si="72"/>
        <v>Ishøj</v>
      </c>
      <c r="Y127" s="27">
        <f>SMALL(X$3:X$31,26)</f>
        <v>2.7352072022541405</v>
      </c>
      <c r="AA127" s="24">
        <v>26</v>
      </c>
      <c r="AB127" s="25" t="str">
        <f t="shared" si="73"/>
        <v>Gribskov</v>
      </c>
      <c r="AC127" s="27">
        <f>SMALL(AB$3:AB$31,26)</f>
        <v>3.0190353640679772</v>
      </c>
      <c r="AE127" s="24">
        <v>26</v>
      </c>
      <c r="AF127" s="25" t="str">
        <f t="shared" si="74"/>
        <v>Gribskov</v>
      </c>
      <c r="AG127" s="27">
        <f>SMALL(AF$3:AF$31,26)</f>
        <v>4.416736921506855</v>
      </c>
      <c r="AI127" s="24">
        <v>26</v>
      </c>
      <c r="AJ127" s="25" t="str">
        <f t="shared" si="75"/>
        <v>Helsingør</v>
      </c>
      <c r="AK127" s="27">
        <f>SMALL(AJ$3:AJ$31,26)</f>
        <v>3.3153715258082812</v>
      </c>
      <c r="AM127" s="24">
        <v>26</v>
      </c>
      <c r="AN127" s="25" t="str">
        <f t="shared" si="76"/>
        <v>Hvidovre</v>
      </c>
      <c r="AO127" s="27">
        <f>SMALL(AN$3:AN$31,26)</f>
        <v>6.0148969987845549</v>
      </c>
      <c r="AQ127" s="24">
        <v>26</v>
      </c>
      <c r="AR127" s="25" t="e">
        <f t="shared" si="77"/>
        <v>#NUM!</v>
      </c>
      <c r="AS127" s="27" t="e">
        <f>SMALL(AQ$3:AQ$31,26)</f>
        <v>#NUM!</v>
      </c>
      <c r="AU127" s="24">
        <v>26</v>
      </c>
      <c r="AV127" s="25" t="e">
        <f t="shared" si="78"/>
        <v>#NUM!</v>
      </c>
      <c r="AW127" s="27" t="e">
        <f>SMALL(AT$3:AT$31,26)</f>
        <v>#NUM!</v>
      </c>
      <c r="AY127" s="24">
        <v>26</v>
      </c>
      <c r="AZ127" s="25" t="str">
        <f t="shared" si="79"/>
        <v>Ishøj</v>
      </c>
      <c r="BA127" s="25"/>
      <c r="BB127" s="27">
        <f>SMALL(AX$3:AX$31,26)</f>
        <v>1.5531578585664216</v>
      </c>
      <c r="BD127" s="24">
        <v>26</v>
      </c>
      <c r="BE127" s="24"/>
      <c r="BF127" s="25" t="e">
        <f t="shared" si="80"/>
        <v>#NUM!</v>
      </c>
      <c r="BG127" s="27" t="e">
        <f>SMALL(BB$3:BB$31,26)</f>
        <v>#NUM!</v>
      </c>
      <c r="BI127" s="24">
        <v>26</v>
      </c>
      <c r="BJ127" s="25" t="str">
        <f t="shared" si="81"/>
        <v>Halsnæs</v>
      </c>
      <c r="BK127" s="27">
        <f>SMALL(BF$3:BF$31,26)</f>
        <v>36.510584445467089</v>
      </c>
      <c r="BM127" s="24">
        <v>26</v>
      </c>
      <c r="BN127" s="25" t="e">
        <f t="shared" si="82"/>
        <v>#NUM!</v>
      </c>
      <c r="BO127" s="27" t="e">
        <f>SMALL(BI$3:BI$31,26)</f>
        <v>#NUM!</v>
      </c>
      <c r="BQ127" s="24">
        <v>26</v>
      </c>
      <c r="BR127" s="25" t="str">
        <f t="shared" si="83"/>
        <v>Halsnæs</v>
      </c>
      <c r="BS127" s="27">
        <f>SMALL(BM$3:BM$31,26)</f>
        <v>19.863092498849522</v>
      </c>
      <c r="BU127" s="24">
        <v>26</v>
      </c>
      <c r="BV127" s="25" t="e">
        <f t="shared" si="84"/>
        <v>#NUM!</v>
      </c>
      <c r="BW127" s="28" t="e">
        <f>SMALL(BQ$3:BQ$31,26)</f>
        <v>#NUM!</v>
      </c>
      <c r="BX127" s="16"/>
      <c r="BY127" s="24">
        <v>26</v>
      </c>
      <c r="BZ127" s="25" t="str">
        <f>+IF(CA127=0," ",INDEX($B$3:BU$31,MATCH(CA127,BU$3:BU$31,0),1))</f>
        <v>Furesø</v>
      </c>
      <c r="CA127" s="28">
        <f>SMALL(BU$3:BU$31,26)</f>
        <v>0.53017584165414866</v>
      </c>
      <c r="CB127" s="16"/>
      <c r="CC127" s="24">
        <v>26</v>
      </c>
      <c r="CD127" s="25" t="e">
        <f>+IF(CE127=0," ",INDEX($B$3:BY$31,MATCH(CE127,BY$3:BY$31,0),1))</f>
        <v>#NUM!</v>
      </c>
      <c r="CE127" s="28" t="e">
        <f>SMALL(BY$3:BY$31,26)</f>
        <v>#NUM!</v>
      </c>
      <c r="CF127" s="16"/>
      <c r="CG127" s="24">
        <v>26</v>
      </c>
      <c r="CH127" s="25" t="e">
        <f>+IF(CI127=0," ",INDEX($B$3:CC$31,MATCH(CI127,CC$3:CC$31,0),1))</f>
        <v>#NUM!</v>
      </c>
      <c r="CI127" s="28" t="e">
        <f>SMALL(CC$3:CC$31,26)</f>
        <v>#NUM!</v>
      </c>
      <c r="CJ127" s="16"/>
      <c r="CK127" s="24">
        <v>26</v>
      </c>
      <c r="CL127" s="25" t="str">
        <f>+IF(CM127=0," ",INDEX($B$3:CG$31,MATCH(CM127,CG$3:CG$31,0),1))</f>
        <v>Fredensborg</v>
      </c>
      <c r="CM127" s="28">
        <f>SMALL(CG$3:CG$31,26)</f>
        <v>0.61430451952610798</v>
      </c>
      <c r="CN127" s="16"/>
      <c r="CO127" s="24">
        <v>26</v>
      </c>
      <c r="CP127" s="25" t="str">
        <f>+IF(CQ127=0," ",INDEX($B$3:CK$31,MATCH(CQ127,CK$3:CK$31,0),1))</f>
        <v>Furesø</v>
      </c>
      <c r="CQ127" s="28">
        <f>SMALL(CK$3:CK$31,26)</f>
        <v>38.384730935760359</v>
      </c>
      <c r="CS127" s="24">
        <v>26</v>
      </c>
      <c r="CT127" s="25" t="str">
        <f t="shared" si="85"/>
        <v>Halsnæs</v>
      </c>
      <c r="CU127" s="27">
        <f>SMALL(CO$3:CO$31,26)</f>
        <v>34.980441785549921</v>
      </c>
    </row>
    <row r="128" spans="3:99" x14ac:dyDescent="0.25">
      <c r="C128" s="24">
        <v>27</v>
      </c>
      <c r="D128" s="25" t="str">
        <f t="shared" si="67"/>
        <v>Herlev</v>
      </c>
      <c r="E128" s="27">
        <f>SMALL(D$3:D$31,27)</f>
        <v>2.3399376800517375</v>
      </c>
      <c r="G128" s="24">
        <v>27</v>
      </c>
      <c r="H128" s="25" t="e">
        <f t="shared" si="68"/>
        <v>#NUM!</v>
      </c>
      <c r="I128" s="27" t="e">
        <f>SMALL(H$3:H$31,27)</f>
        <v>#NUM!</v>
      </c>
      <c r="K128" s="24">
        <v>27</v>
      </c>
      <c r="L128" s="25" t="str">
        <f t="shared" si="69"/>
        <v>Halsnæs</v>
      </c>
      <c r="M128" s="27">
        <f>SMALL(L$3:L$31,27)</f>
        <v>0.69028992176714221</v>
      </c>
      <c r="O128" s="24">
        <v>27</v>
      </c>
      <c r="P128" s="25" t="str">
        <f t="shared" si="70"/>
        <v>Rudersdal</v>
      </c>
      <c r="Q128" s="27">
        <f>SMALL(P$3:P$31,27)</f>
        <v>4.2703123985191924</v>
      </c>
      <c r="S128" s="24">
        <v>27</v>
      </c>
      <c r="T128" s="25" t="str">
        <f t="shared" si="71"/>
        <v>Glostrup</v>
      </c>
      <c r="U128" s="27">
        <f>SMALL(T$3:T$31,27)</f>
        <v>16.541749299049442</v>
      </c>
      <c r="W128" s="24">
        <v>27</v>
      </c>
      <c r="X128" s="25" t="str">
        <f t="shared" si="72"/>
        <v>Herlev</v>
      </c>
      <c r="Y128" s="27">
        <f>SMALL(X$3:X$31,27)</f>
        <v>2.8220353930272211</v>
      </c>
      <c r="AA128" s="24">
        <v>27</v>
      </c>
      <c r="AB128" s="25" t="str">
        <f t="shared" si="73"/>
        <v>Ballerup</v>
      </c>
      <c r="AC128" s="27">
        <f>SMALL(AB$3:AB$31,27)</f>
        <v>3.1067063777344153</v>
      </c>
      <c r="AE128" s="24">
        <v>27</v>
      </c>
      <c r="AF128" s="25" t="str">
        <f t="shared" si="74"/>
        <v>Hillerød</v>
      </c>
      <c r="AG128" s="27">
        <f>SMALL(AF$3:AF$31,27)</f>
        <v>4.608889992550286</v>
      </c>
      <c r="AI128" s="24">
        <v>27</v>
      </c>
      <c r="AJ128" s="25" t="str">
        <f t="shared" si="75"/>
        <v>Frederikssund</v>
      </c>
      <c r="AK128" s="27">
        <f>SMALL(AJ$3:AJ$31,27)</f>
        <v>3.3885918689180352</v>
      </c>
      <c r="AM128" s="24">
        <v>27</v>
      </c>
      <c r="AN128" s="25" t="str">
        <f t="shared" si="76"/>
        <v>Bornholm</v>
      </c>
      <c r="AO128" s="27">
        <f>SMALL(AN$3:AN$31,27)</f>
        <v>6.4078778364492655</v>
      </c>
      <c r="AQ128" s="24">
        <v>27</v>
      </c>
      <c r="AR128" s="25" t="e">
        <f t="shared" si="77"/>
        <v>#NUM!</v>
      </c>
      <c r="AS128" s="27" t="e">
        <f>SMALL(AQ$3:AQ$31,27)</f>
        <v>#NUM!</v>
      </c>
      <c r="AU128" s="24">
        <v>27</v>
      </c>
      <c r="AV128" s="25" t="e">
        <f t="shared" si="78"/>
        <v>#NUM!</v>
      </c>
      <c r="AW128" s="27" t="e">
        <f>SMALL(AT$3:AT$31,27)</f>
        <v>#NUM!</v>
      </c>
      <c r="AY128" s="24">
        <v>27</v>
      </c>
      <c r="AZ128" s="25" t="str">
        <f t="shared" si="79"/>
        <v>Høje-Taastrup</v>
      </c>
      <c r="BA128" s="25"/>
      <c r="BB128" s="27">
        <f>SMALL(AX$3:AX$31,27)</f>
        <v>1.6269193074158772</v>
      </c>
      <c r="BD128" s="24">
        <v>27</v>
      </c>
      <c r="BE128" s="24"/>
      <c r="BF128" s="25" t="e">
        <f t="shared" si="80"/>
        <v>#NUM!</v>
      </c>
      <c r="BG128" s="27" t="e">
        <f>SMALL(BB$3:BB$31,27)</f>
        <v>#NUM!</v>
      </c>
      <c r="BI128" s="24">
        <v>27</v>
      </c>
      <c r="BJ128" s="25" t="str">
        <f t="shared" si="81"/>
        <v>Furesø</v>
      </c>
      <c r="BK128" s="27">
        <f>SMALL(BF$3:BF$31,27)</f>
        <v>37.589467173279139</v>
      </c>
      <c r="BM128" s="24">
        <v>27</v>
      </c>
      <c r="BN128" s="25" t="e">
        <f t="shared" si="82"/>
        <v>#NUM!</v>
      </c>
      <c r="BO128" s="27" t="e">
        <f>SMALL(BI$3:BI$31,27)</f>
        <v>#NUM!</v>
      </c>
      <c r="BQ128" s="24">
        <v>27</v>
      </c>
      <c r="BR128" s="25" t="str">
        <f t="shared" si="83"/>
        <v>Furesø</v>
      </c>
      <c r="BS128" s="27">
        <f>SMALL(BM$3:BM$31,27)</f>
        <v>21.640010603516831</v>
      </c>
      <c r="BU128" s="24">
        <v>27</v>
      </c>
      <c r="BV128" s="25" t="e">
        <f t="shared" si="84"/>
        <v>#NUM!</v>
      </c>
      <c r="BW128" s="28" t="e">
        <f>SMALL(BQ$3:BQ$31,27)</f>
        <v>#NUM!</v>
      </c>
      <c r="BX128" s="16"/>
      <c r="BY128" s="24">
        <v>27</v>
      </c>
      <c r="BZ128" s="25" t="e">
        <f>+IF(CA128=0," ",INDEX($B$3:BU$31,MATCH(CA128,BU$3:BU$31,0),1))</f>
        <v>#NUM!</v>
      </c>
      <c r="CA128" s="28" t="e">
        <f>SMALL(BU$3:BU$31,27)</f>
        <v>#NUM!</v>
      </c>
      <c r="CB128" s="16"/>
      <c r="CC128" s="24">
        <v>27</v>
      </c>
      <c r="CD128" s="25" t="e">
        <f>+IF(CE128=0," ",INDEX($B$3:BY$31,MATCH(CE128,BY$3:BY$31,0),1))</f>
        <v>#NUM!</v>
      </c>
      <c r="CE128" s="28" t="e">
        <f>SMALL(BY$3:BY$31,27)</f>
        <v>#NUM!</v>
      </c>
      <c r="CF128" s="16"/>
      <c r="CG128" s="24">
        <v>27</v>
      </c>
      <c r="CH128" s="25" t="e">
        <f>+IF(CI128=0," ",INDEX($B$3:CC$31,MATCH(CI128,CC$3:CC$31,0),1))</f>
        <v>#NUM!</v>
      </c>
      <c r="CI128" s="28" t="e">
        <f>SMALL(CC$3:CC$31,27)</f>
        <v>#NUM!</v>
      </c>
      <c r="CJ128" s="16"/>
      <c r="CK128" s="24">
        <v>27</v>
      </c>
      <c r="CL128" s="25" t="str">
        <f>+IF(CM128=0," ",INDEX($B$3:CG$31,MATCH(CM128,CG$3:CG$31,0),1))</f>
        <v>Hørsholm</v>
      </c>
      <c r="CM128" s="28">
        <f>SMALL(CG$3:CG$31,27)</f>
        <v>0.63411540900443886</v>
      </c>
      <c r="CN128" s="16"/>
      <c r="CO128" s="24">
        <v>27</v>
      </c>
      <c r="CP128" s="25" t="str">
        <f>+IF(CQ128=0," ",INDEX($B$3:CK$31,MATCH(CQ128,CK$3:CK$31,0),1))</f>
        <v>Halsnæs</v>
      </c>
      <c r="CQ128" s="28">
        <f>SMALL(CK$3:CK$31,27)</f>
        <v>39.622641509433961</v>
      </c>
      <c r="CS128" s="24">
        <v>27</v>
      </c>
      <c r="CT128" s="25" t="str">
        <f t="shared" si="85"/>
        <v>Furesø</v>
      </c>
      <c r="CU128" s="27">
        <f>SMALL(CO$3:CO$31,27)</f>
        <v>35.627816559158788</v>
      </c>
    </row>
    <row r="129" spans="3:99" x14ac:dyDescent="0.25">
      <c r="C129" s="24">
        <v>28</v>
      </c>
      <c r="D129" s="25" t="str">
        <f t="shared" si="67"/>
        <v>Ishøj</v>
      </c>
      <c r="E129" s="27">
        <f>SMALL(D$3:D$31,28)</f>
        <v>2.5152910452889836</v>
      </c>
      <c r="G129" s="24">
        <v>28</v>
      </c>
      <c r="H129" s="25" t="e">
        <f t="shared" si="68"/>
        <v>#NUM!</v>
      </c>
      <c r="I129" s="27" t="e">
        <f>SMALL(H$3:H$31,28)</f>
        <v>#NUM!</v>
      </c>
      <c r="K129" s="24">
        <v>28</v>
      </c>
      <c r="L129" s="25" t="str">
        <f t="shared" si="69"/>
        <v>Furesø</v>
      </c>
      <c r="M129" s="27">
        <f>SMALL(L$3:L$31,28)</f>
        <v>0.75108244234337718</v>
      </c>
      <c r="O129" s="24">
        <v>28</v>
      </c>
      <c r="P129" s="25" t="str">
        <f t="shared" si="70"/>
        <v>Bornholm</v>
      </c>
      <c r="Q129" s="27">
        <f>SMALL(P$3:P$31,28)</f>
        <v>6.8693211550354407</v>
      </c>
      <c r="S129" s="24">
        <v>28</v>
      </c>
      <c r="T129" s="25" t="str">
        <f t="shared" si="71"/>
        <v>Bornholm</v>
      </c>
      <c r="U129" s="27">
        <f>SMALL(T$3:T$31,28)</f>
        <v>17.701346272774845</v>
      </c>
      <c r="W129" s="24">
        <v>28</v>
      </c>
      <c r="X129" s="25" t="str">
        <f t="shared" si="72"/>
        <v>Albertslund</v>
      </c>
      <c r="Y129" s="27">
        <f>SMALL(X$3:X$31,28)</f>
        <v>3.7433478471214321</v>
      </c>
      <c r="AA129" s="24">
        <v>28</v>
      </c>
      <c r="AB129" s="25" t="str">
        <f t="shared" si="73"/>
        <v>Hvidovre</v>
      </c>
      <c r="AC129" s="27">
        <f>SMALL(AB$3:AB$31,28)</f>
        <v>3.1134104154330413</v>
      </c>
      <c r="AE129" s="24">
        <v>28</v>
      </c>
      <c r="AF129" s="25" t="str">
        <f t="shared" si="74"/>
        <v>Høje-Taastrup</v>
      </c>
      <c r="AG129" s="27">
        <f>SMALL(AF$3:AF$31,28)</f>
        <v>4.6433132369101004</v>
      </c>
      <c r="AI129" s="24">
        <v>28</v>
      </c>
      <c r="AJ129" s="25" t="str">
        <f t="shared" si="75"/>
        <v>Halsnæs</v>
      </c>
      <c r="AK129" s="27">
        <f>SMALL(AJ$3:AJ$31,28)</f>
        <v>3.4169351127473537</v>
      </c>
      <c r="AM129" s="24">
        <v>28</v>
      </c>
      <c r="AN129" s="25" t="str">
        <f t="shared" si="76"/>
        <v>Furesø</v>
      </c>
      <c r="AO129" s="27">
        <f>SMALL(AN$3:AN$31,28)</f>
        <v>6.6183617566492883</v>
      </c>
      <c r="AQ129" s="24">
        <v>28</v>
      </c>
      <c r="AR129" s="25" t="e">
        <f t="shared" si="77"/>
        <v>#NUM!</v>
      </c>
      <c r="AS129" s="27" t="e">
        <f>SMALL(AQ$3:AQ$31,28)</f>
        <v>#NUM!</v>
      </c>
      <c r="AU129" s="24">
        <v>28</v>
      </c>
      <c r="AV129" s="25" t="e">
        <f t="shared" si="78"/>
        <v>#NUM!</v>
      </c>
      <c r="AW129" s="27" t="e">
        <f>SMALL(AT$3:AT$31,28)</f>
        <v>#NUM!</v>
      </c>
      <c r="AY129" s="24">
        <v>28</v>
      </c>
      <c r="AZ129" s="25" t="str">
        <f t="shared" si="79"/>
        <v>København</v>
      </c>
      <c r="BA129" s="25"/>
      <c r="BB129" s="27">
        <f>SMALL(AX$3:AX$31,28)</f>
        <v>1.664534816114676</v>
      </c>
      <c r="BD129" s="24">
        <v>28</v>
      </c>
      <c r="BE129" s="24"/>
      <c r="BF129" s="25" t="e">
        <f t="shared" si="80"/>
        <v>#NUM!</v>
      </c>
      <c r="BG129" s="27" t="e">
        <f>SMALL(BB$3:BB$31,28)</f>
        <v>#NUM!</v>
      </c>
      <c r="BI129" s="24">
        <v>28</v>
      </c>
      <c r="BJ129" s="25" t="str">
        <f t="shared" si="81"/>
        <v>Bornholm</v>
      </c>
      <c r="BK129" s="27">
        <f>SMALL(BF$3:BF$31,28)</f>
        <v>40.259740259740262</v>
      </c>
      <c r="BM129" s="24">
        <v>28</v>
      </c>
      <c r="BN129" s="25" t="e">
        <f t="shared" si="82"/>
        <v>#NUM!</v>
      </c>
      <c r="BO129" s="27" t="e">
        <f>SMALL(BI$3:BI$31,28)</f>
        <v>#NUM!</v>
      </c>
      <c r="BQ129" s="24">
        <v>28</v>
      </c>
      <c r="BR129" s="25" t="str">
        <f t="shared" si="83"/>
        <v>Glostrup</v>
      </c>
      <c r="BS129" s="27">
        <f>SMALL(BM$3:BM$31,28)</f>
        <v>21.819052178075633</v>
      </c>
      <c r="BU129" s="24">
        <v>28</v>
      </c>
      <c r="BV129" s="25" t="e">
        <f t="shared" si="84"/>
        <v>#NUM!</v>
      </c>
      <c r="BW129" s="29" t="e">
        <f>SMALL(BQ$3:BQ$31,28)</f>
        <v>#NUM!</v>
      </c>
      <c r="BX129" s="16"/>
      <c r="BY129" s="24">
        <v>28</v>
      </c>
      <c r="BZ129" s="25" t="e">
        <f>+IF(CA129=0," ",INDEX($B$3:BU$31,MATCH(CA129,BU$3:BU$31,0),1))</f>
        <v>#NUM!</v>
      </c>
      <c r="CA129" s="28" t="e">
        <f>SMALL(BU$3:BU$31,28)</f>
        <v>#NUM!</v>
      </c>
      <c r="CB129" s="16"/>
      <c r="CC129" s="24">
        <v>28</v>
      </c>
      <c r="CD129" s="25" t="e">
        <f>+IF(CE129=0," ",INDEX($B$3:BY$31,MATCH(CE129,BY$3:BY$31,0),1))</f>
        <v>#NUM!</v>
      </c>
      <c r="CE129" s="28" t="e">
        <f>SMALL(BY$3:BY$31,28)</f>
        <v>#NUM!</v>
      </c>
      <c r="CF129" s="16"/>
      <c r="CG129" s="24">
        <v>28</v>
      </c>
      <c r="CH129" s="25" t="e">
        <f>+IF(CI129=0," ",INDEX($B$3:CC$31,MATCH(CI129,CC$3:CC$31,0),1))</f>
        <v>#NUM!</v>
      </c>
      <c r="CI129" s="28" t="e">
        <f>SMALL(CC$3:CC$31,28)</f>
        <v>#NUM!</v>
      </c>
      <c r="CJ129" s="16"/>
      <c r="CK129" s="24">
        <v>28</v>
      </c>
      <c r="CL129" s="25" t="e">
        <f>+IF(CM129=0," ",INDEX($B$3:CG$31,MATCH(CM129,CG$3:CG$31,0),1))</f>
        <v>#NUM!</v>
      </c>
      <c r="CM129" s="28" t="e">
        <f>SMALL(CG$3:CG$31,28)</f>
        <v>#NUM!</v>
      </c>
      <c r="CN129" s="16"/>
      <c r="CO129" s="24">
        <v>28</v>
      </c>
      <c r="CP129" s="25" t="str">
        <f>+IF(CQ129=0," ",INDEX($B$3:CK$31,MATCH(CQ129,CK$3:CK$31,0),1))</f>
        <v>Bornholm</v>
      </c>
      <c r="CQ129" s="28">
        <f>SMALL(CK$3:CK$31,28)</f>
        <v>42.338613767185194</v>
      </c>
      <c r="CS129" s="24">
        <v>28</v>
      </c>
      <c r="CT129" s="25" t="str">
        <f t="shared" si="85"/>
        <v>Bornholm</v>
      </c>
      <c r="CU129" s="27">
        <f>SMALL(CO$3:CO$31,28)</f>
        <v>38.071452357166642</v>
      </c>
    </row>
    <row r="130" spans="3:99" x14ac:dyDescent="0.25">
      <c r="C130" s="24">
        <v>29</v>
      </c>
      <c r="D130" s="25" t="str">
        <f t="shared" ref="D130" si="86">+IF(E130=0," ",INDEX(B$3:C$31,MATCH(E130,D$3:D$31,0),1))</f>
        <v>Gribskov</v>
      </c>
      <c r="E130" s="27">
        <f>SMALL(D$3:D$31,29)</f>
        <v>2.8322314416293208</v>
      </c>
      <c r="G130" s="24">
        <v>29</v>
      </c>
      <c r="H130" s="25" t="e">
        <f t="shared" ref="H130" si="87">+IF(I130=0," ",INDEX(B$3:H$31,MATCH(I130,H$3:H$31,0),1))</f>
        <v>#NUM!</v>
      </c>
      <c r="I130" s="27" t="e">
        <f>SMALL(H$3:H$31,29)</f>
        <v>#NUM!</v>
      </c>
      <c r="K130" s="24">
        <v>29</v>
      </c>
      <c r="L130" s="25" t="e">
        <f t="shared" ref="L130" si="88">+IF(M130=0," ",INDEX(B$3:L$31,MATCH(M130,L$3:L$31,0),1))</f>
        <v>#NUM!</v>
      </c>
      <c r="M130" s="27" t="e">
        <f>SMALL(L$3:L$31,29)</f>
        <v>#NUM!</v>
      </c>
      <c r="O130" s="24">
        <v>29</v>
      </c>
      <c r="P130" s="25" t="e">
        <f t="shared" ref="P130" si="89">+IF(Q130=0," ",INDEX(B$3:P$31,MATCH(Q130,P$3:P$31,0),1))</f>
        <v>#NUM!</v>
      </c>
      <c r="Q130" s="27" t="e">
        <f>SMALL(P$3:P$31,29)</f>
        <v>#NUM!</v>
      </c>
      <c r="S130" s="24">
        <v>29</v>
      </c>
      <c r="T130" s="25" t="e">
        <f t="shared" ref="T130" si="90">+IF(U130=0," ",INDEX(B$3:T$31,MATCH(U130,T$3:T$31,0),1))</f>
        <v>#NUM!</v>
      </c>
      <c r="U130" s="27" t="e">
        <f>SMALL(T$3:T$31,29)</f>
        <v>#NUM!</v>
      </c>
      <c r="W130" s="24">
        <v>29</v>
      </c>
      <c r="X130" s="25" t="str">
        <f t="shared" ref="X130" si="91">+IF(Y130=0," ",INDEX(B$3:X$31,MATCH(Y130,X$3:X$31,0),1))</f>
        <v>Brøndby</v>
      </c>
      <c r="Y130" s="27">
        <f>SMALL(X$3:X$31,29)</f>
        <v>3.8426763110307416</v>
      </c>
      <c r="AA130" s="24">
        <v>29</v>
      </c>
      <c r="AB130" s="25" t="str">
        <f t="shared" ref="AB130" si="92">+IF(AC130=0," ",INDEX(B$3:AB$31,MATCH(AC130,AB$3:AB$31,0),1))</f>
        <v>Frederikssund</v>
      </c>
      <c r="AC130" s="27">
        <f>SMALL(AB$3:AB$31,29)</f>
        <v>3.569752682795492</v>
      </c>
      <c r="AE130" s="24">
        <v>29</v>
      </c>
      <c r="AF130" s="25" t="str">
        <f t="shared" ref="AF130" si="93">+IF(AG130=0," ",INDEX(B$3:AF$31,MATCH(AG130,AF$3:AF$31,0),1))</f>
        <v>Halsnæs</v>
      </c>
      <c r="AG130" s="27">
        <f>SMALL(AF$3:AF$31,29)</f>
        <v>5.1484123331799356</v>
      </c>
      <c r="AI130" s="24">
        <v>29</v>
      </c>
      <c r="AJ130" s="25" t="str">
        <f t="shared" ref="AJ130" si="94">+IF(AK130=0," ",INDEX(B$3:AJ$31,MATCH(AK130,AJ$3:AJ$31,0),1))</f>
        <v>Hillerød</v>
      </c>
      <c r="AK130" s="27">
        <f>SMALL(AJ$3:AJ$31,29)</f>
        <v>3.5795877824683386</v>
      </c>
      <c r="AM130" s="24">
        <v>29</v>
      </c>
      <c r="AN130" s="25" t="str">
        <f t="shared" ref="AN130" si="95">+IF(AO130=0," ",INDEX(B$3:AN$31,MATCH(AO130,AN$3:AN$31,0),1))</f>
        <v>Tårnby</v>
      </c>
      <c r="AO130" s="27">
        <f>SMALL(AN$3:AN$31,29)</f>
        <v>6.9198647842513425</v>
      </c>
      <c r="AQ130" s="24">
        <v>29</v>
      </c>
      <c r="AR130" s="25" t="e">
        <f t="shared" ref="AR130" si="96">+IF(AS130=0," ",INDEX(B$3:AQ$31,MATCH(AS130,AQ$3:AQ$31,0),1))</f>
        <v>#NUM!</v>
      </c>
      <c r="AS130" s="27" t="e">
        <f>SMALL(AQ$3:AQ$31,29)</f>
        <v>#NUM!</v>
      </c>
      <c r="AU130" s="24">
        <v>29</v>
      </c>
      <c r="AV130" s="25" t="e">
        <f t="shared" ref="AV130" si="97">+IF(AW130=0," ",INDEX(B$3:AT$31,MATCH(AW130,AT$3:AT$31,0),1))</f>
        <v>#NUM!</v>
      </c>
      <c r="AW130" s="27" t="e">
        <f>SMALL(AT$3:AT$31,29)</f>
        <v>#NUM!</v>
      </c>
      <c r="AY130" s="24">
        <v>29</v>
      </c>
      <c r="AZ130" s="25" t="str">
        <f t="shared" ref="AZ130" si="98">+IF(BB130=0," ",INDEX(B$3:AX$31,MATCH(BB130,AX$3:AX$31,0),1))</f>
        <v>Albertslund</v>
      </c>
      <c r="BA130" s="25"/>
      <c r="BB130" s="27">
        <f>SMALL(AX$3:AX$31,29)</f>
        <v>1.9593613933236576</v>
      </c>
      <c r="BD130" s="24">
        <v>29</v>
      </c>
      <c r="BE130" s="24"/>
      <c r="BF130" s="25" t="e">
        <f t="shared" ref="BF130" si="99">+IF(BG130=0," ",INDEX(B$3:BB$31,MATCH(BG130,BB$3:BB$31,0),1))</f>
        <v>#NUM!</v>
      </c>
      <c r="BG130" s="27" t="e">
        <f>SMALL(BB$3:BB$31,29)</f>
        <v>#NUM!</v>
      </c>
      <c r="BI130" s="24">
        <v>29</v>
      </c>
      <c r="BJ130" s="25" t="e">
        <f t="shared" ref="BJ130" si="100">+IF(BK130=0," ",INDEX(B$3:BF$31,MATCH(BK130,BF$3:BF$31,0),1))</f>
        <v>#NUM!</v>
      </c>
      <c r="BK130" s="27" t="e">
        <f>SMALL(BF$3:BF$31,29)</f>
        <v>#NUM!</v>
      </c>
      <c r="BM130" s="24">
        <v>29</v>
      </c>
      <c r="BN130" s="25" t="e">
        <f t="shared" ref="BN130" si="101">+IF(BO130=0," ",INDEX(B$3:BI$31,MATCH(BO130,BI$3:BI$31,0),1))</f>
        <v>#NUM!</v>
      </c>
      <c r="BO130" s="27" t="e">
        <f>SMALL(BI$3:BI$31,29)</f>
        <v>#NUM!</v>
      </c>
      <c r="BQ130" s="24">
        <v>29</v>
      </c>
      <c r="BR130" s="25" t="str">
        <f t="shared" ref="BR130" si="102">+IF(BS130=0," ",INDEX(B$3:BM$31,MATCH(BS130,BM$3:BM$31,0),1))</f>
        <v>Bornholm</v>
      </c>
      <c r="BS130" s="27">
        <f>SMALL(BM$3:BM$31,29)</f>
        <v>26.316540602254889</v>
      </c>
      <c r="BU130" s="24">
        <v>29</v>
      </c>
      <c r="BV130" s="25" t="e">
        <f t="shared" ref="BV130" si="103">+IF(BW130=0," ",INDEX(B$3:BQ$31,MATCH(BW130,BQ$3:BQ$31,0),1))</f>
        <v>#NUM!</v>
      </c>
      <c r="BW130" s="29" t="e">
        <f>SMALL(BQ$3:BQ$31,29)</f>
        <v>#NUM!</v>
      </c>
      <c r="BX130" s="16"/>
      <c r="BY130" s="24">
        <v>29</v>
      </c>
      <c r="BZ130" s="25" t="e">
        <f>+IF(CA130=0," ",INDEX($B$3:BU$31,MATCH(CA130,BU$3:BU$31,0),1))</f>
        <v>#NUM!</v>
      </c>
      <c r="CA130" s="28" t="e">
        <f>SMALL(BU$3:BU$31,29)</f>
        <v>#NUM!</v>
      </c>
      <c r="CB130" s="16"/>
      <c r="CC130" s="24">
        <v>29</v>
      </c>
      <c r="CD130" s="25" t="e">
        <f>+IF(CE130=0," ",INDEX($B$3:BY$31,MATCH(CE130,BY$3:BY$31,0),1))</f>
        <v>#NUM!</v>
      </c>
      <c r="CE130" s="28" t="e">
        <f>SMALL(BY$3:BY$31,29)</f>
        <v>#NUM!</v>
      </c>
      <c r="CF130" s="16"/>
      <c r="CG130" s="24">
        <v>29</v>
      </c>
      <c r="CH130" s="25" t="e">
        <f>+IF(CI130=0," ",INDEX($B$3:CC$31,MATCH(CI130,CC$3:CC$31,0),1))</f>
        <v>#NUM!</v>
      </c>
      <c r="CI130" s="28" t="e">
        <f>SMALL(CC$3:CC$31,29)</f>
        <v>#NUM!</v>
      </c>
      <c r="CJ130" s="16"/>
      <c r="CK130" s="24">
        <v>29</v>
      </c>
      <c r="CL130" s="25" t="e">
        <f>+IF(CM130=0," ",INDEX($B$3:CG$31,MATCH(CM130,CG$3:CG$31,0),1))</f>
        <v>#NUM!</v>
      </c>
      <c r="CM130" s="28" t="e">
        <f>SMALL(CG$3:CG$31,29)</f>
        <v>#NUM!</v>
      </c>
      <c r="CN130" s="16"/>
      <c r="CO130" s="24">
        <v>29</v>
      </c>
      <c r="CP130" s="25" t="e">
        <f>+IF(CQ130=0," ",INDEX($B$3:CK$31,MATCH(CQ130,CK$3:CK$31,0),1))</f>
        <v>#NUM!</v>
      </c>
      <c r="CQ130" s="28" t="e">
        <f>SMALL(CK$3:CK$31,29)</f>
        <v>#NUM!</v>
      </c>
      <c r="CS130" s="24">
        <v>29</v>
      </c>
      <c r="CT130" s="25" t="e">
        <f t="shared" ref="CT130" si="104">+IF(CU130=0," ",INDEX(B$3:CO$31,MATCH(CU130,CO$3:CO$31,0),1))</f>
        <v>#NUM!</v>
      </c>
      <c r="CU130" s="27" t="e">
        <f>SMALL(CO$3:CO$31,29)</f>
        <v>#NUM!</v>
      </c>
    </row>
    <row r="131" spans="3:99" x14ac:dyDescent="0.25">
      <c r="C131" s="6"/>
      <c r="D131" t="s">
        <v>51</v>
      </c>
      <c r="E131" s="7">
        <f>+SUMIF(E102:E130,"&gt;0")/COUNTIF(E102:E130,"&gt;0")</f>
        <v>1.7206790197727833</v>
      </c>
      <c r="G131" s="6"/>
      <c r="H131" t="s">
        <v>51</v>
      </c>
      <c r="I131" s="7">
        <f>+SUMIF(I102:I130,"&gt;0")/COUNTIF(I102:I130,"&gt;0")</f>
        <v>0.1867274700304801</v>
      </c>
      <c r="K131" s="6"/>
      <c r="L131" t="s">
        <v>51</v>
      </c>
      <c r="M131" s="7">
        <f>+SUMIF(M102:M130,"&gt;0")/COUNTIF(M102:M130,"&gt;0")</f>
        <v>0.38971522511704176</v>
      </c>
      <c r="O131" s="6"/>
      <c r="P131" t="s">
        <v>51</v>
      </c>
      <c r="Q131" s="7">
        <f>+SUMIF(Q102:Q130,"&gt;0")/COUNTIF(Q102:Q130,"&gt;0")</f>
        <v>2.9560956080990057</v>
      </c>
      <c r="S131" s="6"/>
      <c r="T131" t="s">
        <v>51</v>
      </c>
      <c r="U131" s="7">
        <f>+SUMIF(U102:U130,"&gt;0")/COUNTIF(U102:U130,"&gt;0")</f>
        <v>7.8624299508682487</v>
      </c>
      <c r="W131" s="6"/>
      <c r="X131" t="s">
        <v>51</v>
      </c>
      <c r="Y131" s="7">
        <f>+SUMIF(Y102:Y130,"&gt;0")/COUNTIF(Y102:Y130,"&gt;0")</f>
        <v>1.8094503443296239</v>
      </c>
      <c r="AA131" s="6"/>
      <c r="AB131" t="s">
        <v>51</v>
      </c>
      <c r="AC131" s="11">
        <f>+SUMIF(AC102:AC130,"&gt;0")/COUNTIF(AC102:AC130,"&gt;0")</f>
        <v>2.2571285005356816</v>
      </c>
      <c r="AE131" s="6"/>
      <c r="AF131" t="s">
        <v>51</v>
      </c>
      <c r="AG131" s="7">
        <f>+SUMIF(AG102:AG130,"&gt;0")/COUNTIF(AG102:AG130,"&gt;0")</f>
        <v>3.3567242041854795</v>
      </c>
      <c r="AI131" s="6"/>
      <c r="AJ131" t="s">
        <v>51</v>
      </c>
      <c r="AK131" s="7">
        <f>+SUMIF(AK102:AK130,"&gt;0")/COUNTIF(AK102:AK130,"&gt;0")</f>
        <v>2.0769578882467519</v>
      </c>
      <c r="AM131" s="6"/>
      <c r="AN131" t="s">
        <v>51</v>
      </c>
      <c r="AO131" s="7">
        <f>+SUMIF(AO102:AO130,"&gt;0")/COUNTIF(AO102:AO130,"&gt;0")</f>
        <v>4.1209580665009202</v>
      </c>
      <c r="AQ131" s="6"/>
      <c r="AR131" t="s">
        <v>51</v>
      </c>
      <c r="AS131" s="7">
        <f>+SUMIF(AS102:AS130,"&gt;0")/COUNTIF(AS102:AS130,"&gt;0")</f>
        <v>0.55675532062427469</v>
      </c>
      <c r="AU131" s="6"/>
      <c r="AV131" t="s">
        <v>51</v>
      </c>
      <c r="AW131" s="7">
        <f>+SUMIF(AW102:AW130,"&gt;0")/COUNTIF(AW102:AW130,"&gt;0")</f>
        <v>1.6518594451096362</v>
      </c>
      <c r="AY131" s="6"/>
      <c r="AZ131" t="s">
        <v>51</v>
      </c>
      <c r="BB131" s="7">
        <f>+SUMIF(BB102:BB130,"&gt;0")/COUNTIF(BB102:BB130,"&gt;0")</f>
        <v>0.87965930564866379</v>
      </c>
      <c r="BD131" s="6"/>
      <c r="BE131" s="6"/>
      <c r="BF131" t="s">
        <v>51</v>
      </c>
      <c r="BG131" s="7">
        <f>+SUMIF(BG102:BG130,"&gt;0")/COUNTIF(BG102:BG130,"&gt;0")</f>
        <v>29.782469499518815</v>
      </c>
      <c r="BI131" s="6"/>
      <c r="BJ131" t="s">
        <v>51</v>
      </c>
      <c r="BK131" s="7">
        <f>+SUMIF(BK102:BK130,"&gt;0")/COUNTIF(BK102:BK130,"&gt;0")</f>
        <v>27.735303142874809</v>
      </c>
      <c r="BM131" s="6"/>
      <c r="BN131" t="s">
        <v>51</v>
      </c>
      <c r="BO131" s="7">
        <f>+SUMIF(BO102:BO130,"&gt;0")/COUNTIF(BO102:BO130,"&gt;0")</f>
        <v>2.0352716989125499</v>
      </c>
      <c r="BQ131" s="6"/>
      <c r="BR131" t="s">
        <v>51</v>
      </c>
      <c r="BS131" s="7">
        <f>+SUMIF(BS102:BS130,"&gt;0")/COUNTIF(BS102:BS130,"&gt;0")</f>
        <v>14.512051798350928</v>
      </c>
      <c r="BU131" s="6"/>
      <c r="BV131" t="s">
        <v>51</v>
      </c>
      <c r="BW131" s="14">
        <f>+SUMIF(BW102:BW130,"&gt;0")/COUNTIF(BW102:BW130,"&gt;0")</f>
        <v>0.1110305518808416</v>
      </c>
      <c r="BX131" s="16"/>
      <c r="BY131" s="6"/>
      <c r="BZ131" t="s">
        <v>51</v>
      </c>
      <c r="CA131" s="14">
        <f>+SUMIF(CA102:CA130,"&gt;0")/COUNTIF(CA102:CA130,"&gt;0")</f>
        <v>0.1669660772476014</v>
      </c>
      <c r="CB131" s="16"/>
      <c r="CC131" s="6"/>
      <c r="CD131" t="s">
        <v>51</v>
      </c>
      <c r="CE131" s="14">
        <f>+SUMIF(CE102:CE130,"&gt;0")/COUNTIF(CE102:CE130,"&gt;0")</f>
        <v>0.21610441489365098</v>
      </c>
      <c r="CF131" s="16"/>
      <c r="CG131" s="6"/>
      <c r="CH131" t="s">
        <v>51</v>
      </c>
      <c r="CI131" s="14">
        <f>+SUMIF(CI102:CI130,"&gt;0")/COUNTIF(CI102:CI130,"&gt;0")</f>
        <v>0.1345978264532047</v>
      </c>
      <c r="CJ131" s="16"/>
      <c r="CK131" s="6"/>
      <c r="CL131" t="s">
        <v>51</v>
      </c>
      <c r="CM131" s="14">
        <f>+SUMIF(CM102:CM130,"&gt;0")/COUNTIF(CM102:CM130,"&gt;0")</f>
        <v>0.28773623135971832</v>
      </c>
      <c r="CN131" s="16"/>
      <c r="CO131" s="6"/>
      <c r="CP131" t="s">
        <v>51</v>
      </c>
      <c r="CQ131" s="14">
        <f>+SUMIF(CQ102:CQ130,"&gt;0")/COUNTIF(CQ102:CQ130,"&gt;0")</f>
        <v>29.407133466981541</v>
      </c>
      <c r="CS131" s="6"/>
      <c r="CT131" t="s">
        <v>51</v>
      </c>
      <c r="CU131" s="4">
        <f>+SUMIF(CU102:CU130,"&gt;0")/COUNTIF(CU102:CU130,"&gt;0")</f>
        <v>25.999779714962987</v>
      </c>
    </row>
    <row r="132" spans="3:99" x14ac:dyDescent="0.25"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</row>
    <row r="133" spans="3:99" x14ac:dyDescent="0.25">
      <c r="C133" s="13" t="str">
        <f>+C100</f>
        <v>Ungdoms-uddannelse for unge med særlige behov (STU)</v>
      </c>
      <c r="G133" s="13" t="str">
        <f>+G100</f>
        <v>Selvansat hjælper (§ 95 SEL)</v>
      </c>
      <c r="K133" s="13" t="str">
        <f>+K100</f>
        <v xml:space="preserve">Tilskud til ansættelse af hjælpere til personer med nedsat funktionsevne BPA § 96 SEL </v>
      </c>
      <c r="O133" s="13" t="str">
        <f>+O100</f>
        <v>Supplerende støtte efter § 85 SEL til en borger, der bor i en almenbolig opført efter almenboligloven. (Socialpædagogisk støtte til borgere i botilbudslignende tilbud)</v>
      </c>
      <c r="S133" s="13" t="str">
        <f>+S100</f>
        <v xml:space="preserve">Socialpædagogisk bistand og behandling til personer med betydelig nedsat funktionsevne eller særlige sociale problemer. Socialpædagogisk støtte efter § 85 SEL til borgere i eget hjem </v>
      </c>
      <c r="W133" s="13" t="str">
        <f>+W100</f>
        <v>Længerevarende botilbud § 108 SEL inkl. supplerende støtte</v>
      </c>
      <c r="AA133" s="13" t="str">
        <f>+AA100</f>
        <v>Midlertidige botilbud § 107 SEL inkl. supplerende støtte</v>
      </c>
      <c r="AE133" s="13" t="str">
        <f>+AE100</f>
        <v>Ledsageordning § 97 SEL</v>
      </c>
      <c r="AI133" s="13" t="str">
        <f>+AI100</f>
        <v>Beskyttet beskæftigelse § 103 SEL</v>
      </c>
      <c r="AM133" s="13" t="str">
        <f>+AM100</f>
        <v>Aktivitets- og samværstilbud § 104 SEL</v>
      </c>
      <c r="AQ133" s="13" t="str">
        <f>+AQ100</f>
        <v>Arbejdsvederlag § 105 og befordringsudgifter § 105 stk. 2 til borgere i § 103-tilbud</v>
      </c>
      <c r="AU133" s="13" t="str">
        <f>+AU100</f>
        <v xml:space="preserve">Arbejdsvederlag § 105 og befordringsudgifter § 105 stk. 2 til borgere i § 104 </v>
      </c>
      <c r="AY133" s="13" t="str">
        <f>+AY100</f>
        <v>Botilbud personer med særlige sociale problemer §§ 109-110 SEL</v>
      </c>
      <c r="BD133" s="13" t="str">
        <f>+BD100</f>
        <v>I alt, inkl. kørsel</v>
      </c>
      <c r="BE133" s="13"/>
      <c r="BI133" s="13" t="str">
        <f>+BI100</f>
        <v>I alt, ekskl. kørsel</v>
      </c>
      <c r="BM133" s="13" t="str">
        <f>+BM100</f>
        <v>Heraf kørsel, § 105 til borgere i §§ 103, 104-tilbud</v>
      </c>
      <c r="BQ133" s="13" t="str">
        <f>+BQ100</f>
        <v>§85,§107 og §108 sammentalt</v>
      </c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S133" s="13" t="str">
        <f>+CS100</f>
        <v>I alt, ekskl. kørsel og ekskl. STU</v>
      </c>
    </row>
    <row r="134" spans="3:99" x14ac:dyDescent="0.25">
      <c r="C134" s="10" t="str">
        <f>+E2</f>
        <v>Netto-driftsudgift pr. 18-64 årig</v>
      </c>
      <c r="D134" s="5"/>
      <c r="E134" s="5"/>
      <c r="G134" s="10" t="str">
        <f>+I2</f>
        <v>Netto-driftsudgift pr. 18-64 årig</v>
      </c>
      <c r="H134" s="5"/>
      <c r="I134" s="5"/>
      <c r="K134" s="10" t="str">
        <f>+M2</f>
        <v>Netto-driftsudgift pr. 18-64 årig</v>
      </c>
      <c r="L134" s="5"/>
      <c r="M134" s="5"/>
      <c r="O134" s="10" t="str">
        <f>+Q2</f>
        <v>Netto-driftsudgift pr. 18-64 årig</v>
      </c>
      <c r="P134" s="5"/>
      <c r="Q134" s="5"/>
      <c r="S134" s="10" t="str">
        <f>+U2</f>
        <v>Netto-driftsudgift pr. 18-64 årig</v>
      </c>
      <c r="T134" s="5"/>
      <c r="U134" s="5"/>
      <c r="W134" s="10" t="str">
        <f>+Y2</f>
        <v>Netto-driftsudgift pr. 18-64 årig</v>
      </c>
      <c r="X134" s="5"/>
      <c r="Y134" s="5"/>
      <c r="AA134" s="10" t="str">
        <f>+AC2</f>
        <v>Netto-driftsudgift pr. 18-64 årig</v>
      </c>
      <c r="AB134" s="5"/>
      <c r="AC134" s="5"/>
      <c r="AE134" s="10" t="str">
        <f>+AG2</f>
        <v>Netto-driftsudgift pr. 18-64 årig</v>
      </c>
      <c r="AF134" s="5"/>
      <c r="AG134" s="5"/>
      <c r="AI134" s="10" t="str">
        <f>+AK2</f>
        <v>Netto-driftsudgift pr. 18-64 årig</v>
      </c>
      <c r="AJ134" s="5"/>
      <c r="AK134" s="5"/>
      <c r="AM134" s="10" t="str">
        <f>+AO2</f>
        <v>Netto-driftsudgift pr. 18-64 årig</v>
      </c>
      <c r="AN134" s="5"/>
      <c r="AO134" s="5"/>
      <c r="AQ134" s="10" t="str">
        <f>+AR2</f>
        <v>Netto-driftsudgift pr. 18-64 årig</v>
      </c>
      <c r="AR134" s="5"/>
      <c r="AS134" s="5"/>
      <c r="AU134" s="10" t="str">
        <f>+AU2</f>
        <v>Netto-driftsudgift pr. 18-64 årig</v>
      </c>
      <c r="AV134" s="5"/>
      <c r="AW134" s="5"/>
      <c r="AY134" s="10" t="str">
        <f>+AY2</f>
        <v>Netto-driftsudgift pr. 18-64 årig</v>
      </c>
      <c r="AZ134" s="5"/>
      <c r="BA134" s="5"/>
      <c r="BB134" s="5"/>
      <c r="BD134" s="10" t="str">
        <f>+BC2</f>
        <v>Netto-driftsudgift pr. 18-64 årig</v>
      </c>
      <c r="BE134" s="10"/>
      <c r="BF134" s="5"/>
      <c r="BG134" s="5"/>
      <c r="BI134" s="10" t="str">
        <f>+BG2</f>
        <v>Netto-driftsudgift pr. 18-64 årig</v>
      </c>
      <c r="BJ134" s="5"/>
      <c r="BK134" s="5"/>
      <c r="BM134" s="10" t="str">
        <f>+BJ2</f>
        <v>Netto-driftsudgift pr. 18-64 årig</v>
      </c>
      <c r="BN134" s="5"/>
      <c r="BO134" s="5"/>
      <c r="BQ134" s="10" t="str">
        <f>+BN2</f>
        <v>Netto-driftsudgift pr. 18-64 årig</v>
      </c>
      <c r="BR134" s="5"/>
      <c r="BS134" s="5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S134" s="10" t="str">
        <f>+CP2</f>
        <v>Netto-driftsudgift pr. 18-64 årig</v>
      </c>
      <c r="CT134" s="5"/>
      <c r="CU134" s="5"/>
    </row>
    <row r="135" spans="3:99" x14ac:dyDescent="0.25">
      <c r="C135" s="37">
        <v>1</v>
      </c>
      <c r="D135" s="38" t="str">
        <f t="shared" ref="D135:D162" si="105">+IF(E135=0," ",INDEX(B$3:C$31,MATCH(E135,E$3:E$31,0),1))</f>
        <v>Ballerup</v>
      </c>
      <c r="E135" s="41">
        <f>SMALL(E$3:E$31,1)</f>
        <v>91.232754784156654</v>
      </c>
      <c r="F135" s="6"/>
      <c r="G135" s="37">
        <v>1</v>
      </c>
      <c r="H135" s="38" t="str">
        <f t="shared" ref="H135:H162" si="106">+IF(I135=0," ",INDEX(B$3:I$31,MATCH(I135,I$3:I$31,0),1))</f>
        <v>Rudersdal</v>
      </c>
      <c r="I135" s="41">
        <f>SMALL(I$3:I$31,1)</f>
        <v>-42.21601610703383</v>
      </c>
      <c r="J135" s="6"/>
      <c r="K135" s="37">
        <v>1</v>
      </c>
      <c r="L135" s="38" t="str">
        <f t="shared" ref="L135:L162" si="107">+IF(M135=0," ",INDEX(B$3:M$31,MATCH(M135,M$3:M$31,0),1))</f>
        <v>Herlev</v>
      </c>
      <c r="M135" s="41">
        <f>SMALL(M$3:M$31,1)</f>
        <v>-17.637721206420121</v>
      </c>
      <c r="O135" s="37">
        <v>1</v>
      </c>
      <c r="P135" s="38" t="str">
        <f t="shared" ref="P135:P162" si="108">+IF(Q135=0," ",INDEX(B$3:Q$31,MATCH(Q135,Q$3:Q$31,0),1))</f>
        <v>Frederiksberg</v>
      </c>
      <c r="Q135" s="41">
        <f>SMALL(Q$3:Q$31,1)</f>
        <v>735.44373710066566</v>
      </c>
      <c r="R135" s="6"/>
      <c r="S135" s="37">
        <v>1</v>
      </c>
      <c r="T135" s="38" t="str">
        <f t="shared" ref="T135:T162" si="109">+IF(U135=0," ",INDEX(B$3:U$31,MATCH(U135,U$3:U$31,0),1))</f>
        <v>Dragør</v>
      </c>
      <c r="U135" s="41">
        <f>SMALL(U$3:U$31,1)</f>
        <v>110.49195887160559</v>
      </c>
      <c r="V135" s="6"/>
      <c r="W135" s="37">
        <v>1</v>
      </c>
      <c r="X135" s="38" t="str">
        <f t="shared" ref="X135:X162" si="110">+IF(Y135=0," ",INDEX(B$3:Y$31,MATCH(Y135,Y$3:Y$31,0),1))</f>
        <v>Bornholm</v>
      </c>
      <c r="Y135" s="41">
        <f>SMALL(Y$3:Y$31,1)</f>
        <v>180.77160934303791</v>
      </c>
      <c r="Z135" s="6"/>
      <c r="AA135" s="37">
        <v>1</v>
      </c>
      <c r="AB135" s="38" t="str">
        <f t="shared" ref="AB135:AB162" si="111">+IF(AC135=0," ",INDEX(B$3:AC$31,MATCH(AC135,AC$3:AC$31,0),1))</f>
        <v>Gladsaxe</v>
      </c>
      <c r="AC135" s="41">
        <f>SMALL(AC$3:AC$31,1)</f>
        <v>674.89440026429418</v>
      </c>
      <c r="AD135" s="6"/>
      <c r="AE135" s="37">
        <v>1</v>
      </c>
      <c r="AF135" s="38" t="str">
        <f t="shared" ref="AF135:AF162" si="112">+IF(AG135=0," ",INDEX(B$3:AG$31,MATCH(AG135,AG$3:AG$31,0),1))</f>
        <v>København</v>
      </c>
      <c r="AG135" s="41">
        <f>SMALL(AG$3:AG$31,1)</f>
        <v>27.062168990559954</v>
      </c>
      <c r="AH135" s="6"/>
      <c r="AI135" s="37">
        <v>1</v>
      </c>
      <c r="AJ135" s="38" t="str">
        <f t="shared" ref="AJ135:AJ162" si="113">+IF(AK135=0," ",INDEX(B$3:AK$31,MATCH(AK135,AK$3:AK$31,0),1))</f>
        <v>København</v>
      </c>
      <c r="AK135" s="41">
        <f>SMALL(AK$3:AK$31,1)</f>
        <v>80.340814190724871</v>
      </c>
      <c r="AM135" s="37">
        <v>1</v>
      </c>
      <c r="AN135" s="38" t="str">
        <f t="shared" ref="AN135:AN162" si="114">+IF(AO135=0," ",INDEX(B$3:AO$31,MATCH(AO135,AO$3:AO$31,0),1))</f>
        <v>Vallensbæk</v>
      </c>
      <c r="AO135" s="41">
        <f>SMALL(AO$3:AO$31,1)</f>
        <v>575.36669093935302</v>
      </c>
      <c r="AP135" s="6"/>
      <c r="AQ135" s="37">
        <v>1</v>
      </c>
      <c r="AR135" s="38" t="str">
        <f t="shared" ref="AR135:AR162" si="115">+IF(AS135=0," ",INDEX(B$3:AR$31,MATCH(AS135,AR$3:AR$31,0),1))</f>
        <v>København</v>
      </c>
      <c r="AS135" s="41">
        <f>SMALL(AR$3:AR$31,1)</f>
        <v>0.42284639047749928</v>
      </c>
      <c r="AT135" s="6"/>
      <c r="AU135" s="37">
        <v>1</v>
      </c>
      <c r="AV135" s="38" t="str">
        <f t="shared" ref="AV135:AV162" si="116">+IF(AW135=0," ",INDEX(B$3:AU$31,MATCH(AW135,AU$3:AU$31,0),1))</f>
        <v>Bornholm</v>
      </c>
      <c r="AW135" s="41">
        <f>SMALL(AU$3:AU$31,1)</f>
        <v>4.7571476142904716</v>
      </c>
      <c r="AY135" s="37">
        <v>1</v>
      </c>
      <c r="AZ135" s="38" t="str">
        <f t="shared" ref="AZ135:AZ162" si="117">+IF(BB135=0," ",INDEX(B$3:AY$31,MATCH(BB135,AY$3:AY$31,0),1))</f>
        <v>Allerød</v>
      </c>
      <c r="BA135" s="38"/>
      <c r="BB135" s="41">
        <f>SMALL(AY$3:AY$31,1)</f>
        <v>56.353902507748664</v>
      </c>
      <c r="BC135" s="6"/>
      <c r="BD135" s="37">
        <v>1</v>
      </c>
      <c r="BE135" s="37"/>
      <c r="BF135" s="38" t="str">
        <f t="shared" ref="BF135:BF162" si="118">+IF(BG135=0," ",INDEX(B$3:BC$31,MATCH(BG135,BC$3:BC$31,0),1))</f>
        <v>Frederiksberg</v>
      </c>
      <c r="BG135" s="41">
        <f>SMALL(BC$3:BC$31,1)</f>
        <v>5903.8981424958574</v>
      </c>
      <c r="BH135" s="6"/>
      <c r="BI135" s="37">
        <v>1</v>
      </c>
      <c r="BJ135" s="38" t="str">
        <f t="shared" ref="BJ135:BJ162" si="119">+IF(BK135=0," ",INDEX(B$3:BG$31,MATCH(BK135,BG$3:BG$31,0),1))</f>
        <v>Frederiksberg</v>
      </c>
      <c r="BK135" s="41">
        <f>SMALL(BG$3:BG$31,1)</f>
        <v>5870.4688817185543</v>
      </c>
      <c r="BM135" s="37">
        <v>1</v>
      </c>
      <c r="BN135" s="38" t="str">
        <f t="shared" ref="BN135:BN162" si="120">+IF(BO135=0," ",INDEX(B$3:BJ$31,MATCH(BO135,BJ$3:BJ$31,0),1))</f>
        <v>Bornholm</v>
      </c>
      <c r="BO135" s="41">
        <f>SMALL(BJ$3:BJ$31,1)</f>
        <v>4.7571476142904716</v>
      </c>
      <c r="BP135" s="6"/>
      <c r="BQ135" s="37">
        <v>1</v>
      </c>
      <c r="BR135" s="38" t="str">
        <f t="shared" ref="BR135:BR162" si="121">+IF(BS135=0," ",INDEX(B$3:BN$31,MATCH(BS135,BN$3:BN$31,0),1))</f>
        <v>Frederiksberg</v>
      </c>
      <c r="BS135" s="41">
        <f>SMALL(BN$3:BN$31,1)</f>
        <v>3965.0010174122845</v>
      </c>
      <c r="BT135" s="6"/>
      <c r="BU135" s="16"/>
      <c r="BV135" s="6"/>
      <c r="BW135" s="14"/>
      <c r="BX135" s="16"/>
      <c r="BY135" s="16"/>
      <c r="BZ135" s="6"/>
      <c r="CA135" s="14"/>
      <c r="CB135" s="6"/>
      <c r="CC135" s="16"/>
      <c r="CD135" s="6"/>
      <c r="CE135" s="14"/>
      <c r="CF135" s="6"/>
      <c r="CG135" s="16"/>
      <c r="CH135" s="6"/>
      <c r="CI135" s="14"/>
      <c r="CJ135" s="16"/>
      <c r="CK135" s="16"/>
      <c r="CL135" s="6"/>
      <c r="CM135" s="14"/>
      <c r="CN135" s="6"/>
      <c r="CO135" s="16"/>
      <c r="CP135" s="6"/>
      <c r="CQ135" s="14"/>
      <c r="CS135" s="37">
        <v>1</v>
      </c>
      <c r="CT135" s="38" t="str">
        <f t="shared" ref="CT135:CT162" si="122">+IF(CU135=0," ",INDEX(B$3:CP$31,MATCH(CU135,CP$3:CP$31,0),1))</f>
        <v>Frederiksberg</v>
      </c>
      <c r="CU135" s="41">
        <f>SMALL(CP$3:CP$31,1)</f>
        <v>5573.9658730850851</v>
      </c>
    </row>
    <row r="136" spans="3:99" x14ac:dyDescent="0.25">
      <c r="C136" s="37">
        <v>2</v>
      </c>
      <c r="D136" s="38" t="str">
        <f t="shared" si="105"/>
        <v>København</v>
      </c>
      <c r="E136" s="41">
        <f>SMALL(E$3:E$31,2)</f>
        <v>190.91514530059092</v>
      </c>
      <c r="F136" s="6"/>
      <c r="G136" s="37">
        <v>2</v>
      </c>
      <c r="H136" s="38" t="str">
        <f t="shared" si="106"/>
        <v>Ballerup</v>
      </c>
      <c r="I136" s="41">
        <f>SMALL(I$3:I$31,2)</f>
        <v>21.190647358871658</v>
      </c>
      <c r="J136" s="6"/>
      <c r="K136" s="37">
        <v>2</v>
      </c>
      <c r="L136" s="38" t="str">
        <f t="shared" si="107"/>
        <v>Albertslund</v>
      </c>
      <c r="M136" s="41">
        <f>SMALL(M$3:M$31,2)</f>
        <v>230.648282535075</v>
      </c>
      <c r="O136" s="37">
        <v>2</v>
      </c>
      <c r="P136" s="38" t="str">
        <f t="shared" si="108"/>
        <v>Hvidovre</v>
      </c>
      <c r="Q136" s="41">
        <f>SMALL(Q$3:Q$31,2)</f>
        <v>1097.0174837161464</v>
      </c>
      <c r="R136" s="6"/>
      <c r="S136" s="37">
        <v>2</v>
      </c>
      <c r="T136" s="38" t="str">
        <f t="shared" si="109"/>
        <v>København</v>
      </c>
      <c r="U136" s="41">
        <f>SMALL(U$3:U$31,2)</f>
        <v>262.16476209604957</v>
      </c>
      <c r="V136" s="6"/>
      <c r="W136" s="37">
        <v>2</v>
      </c>
      <c r="X136" s="38" t="str">
        <f t="shared" si="110"/>
        <v>Vallensbæk</v>
      </c>
      <c r="Y136" s="41">
        <f>SMALL(Y$3:Y$31,2)</f>
        <v>901.59159471548946</v>
      </c>
      <c r="Z136" s="6"/>
      <c r="AA136" s="37">
        <v>2</v>
      </c>
      <c r="AB136" s="38" t="str">
        <f t="shared" si="111"/>
        <v>Frederiksberg</v>
      </c>
      <c r="AC136" s="41">
        <f>SMALL(AC$3:AC$31,2)</f>
        <v>924.39173279846523</v>
      </c>
      <c r="AD136" s="6"/>
      <c r="AE136" s="37">
        <v>2</v>
      </c>
      <c r="AF136" s="38" t="str">
        <f t="shared" si="112"/>
        <v>Hørsholm</v>
      </c>
      <c r="AG136" s="41">
        <f>SMALL(AG$3:AG$31,2)</f>
        <v>30.318325935320228</v>
      </c>
      <c r="AH136" s="6"/>
      <c r="AI136" s="37">
        <v>2</v>
      </c>
      <c r="AJ136" s="38" t="str">
        <f t="shared" si="113"/>
        <v>Frederiksberg</v>
      </c>
      <c r="AK136" s="41">
        <f>SMALL(AK$3:AK$31,2)</f>
        <v>103.19467457341356</v>
      </c>
      <c r="AM136" s="37">
        <v>2</v>
      </c>
      <c r="AN136" s="38" t="str">
        <f t="shared" si="114"/>
        <v>Rødovre</v>
      </c>
      <c r="AO136" s="41">
        <f>SMALL(AO$3:AO$31,2)</f>
        <v>600.55375736068322</v>
      </c>
      <c r="AP136" s="6"/>
      <c r="AQ136" s="37">
        <v>2</v>
      </c>
      <c r="AR136" s="38" t="str">
        <f t="shared" si="115"/>
        <v>Dragør</v>
      </c>
      <c r="AS136" s="41">
        <f>SMALL(AR$3:AR$31,2)</f>
        <v>2.0841022936989191</v>
      </c>
      <c r="AT136" s="6"/>
      <c r="AU136" s="37">
        <v>2</v>
      </c>
      <c r="AV136" s="38" t="str">
        <f t="shared" si="116"/>
        <v>København</v>
      </c>
      <c r="AW136" s="41">
        <f>SMALL(AU$3:AU$31,2)</f>
        <v>11.41685254289248</v>
      </c>
      <c r="AY136" s="37">
        <v>2</v>
      </c>
      <c r="AZ136" s="38" t="str">
        <f t="shared" si="117"/>
        <v>Hørsholm</v>
      </c>
      <c r="BA136" s="38"/>
      <c r="BB136" s="41">
        <f>SMALL(AY$3:AY$31,2)</f>
        <v>61.796290424857325</v>
      </c>
      <c r="BC136" s="6"/>
      <c r="BD136" s="37">
        <v>2</v>
      </c>
      <c r="BE136" s="37"/>
      <c r="BF136" s="38" t="str">
        <f t="shared" si="118"/>
        <v>København</v>
      </c>
      <c r="BG136" s="41">
        <f>SMALL(BC$3:BC$31,2)</f>
        <v>6373.1407972768684</v>
      </c>
      <c r="BH136" s="6"/>
      <c r="BI136" s="37">
        <v>2</v>
      </c>
      <c r="BJ136" s="38" t="str">
        <f t="shared" si="119"/>
        <v>København</v>
      </c>
      <c r="BK136" s="41">
        <f>SMALL(BG$3:BG$31,2)</f>
        <v>6361.3010983434979</v>
      </c>
      <c r="BM136" s="37">
        <v>2</v>
      </c>
      <c r="BN136" s="38" t="str">
        <f t="shared" si="120"/>
        <v>Furesø</v>
      </c>
      <c r="BO136" s="41">
        <f>SMALL(BJ$3:BJ$31,2)</f>
        <v>8.8362640275691433</v>
      </c>
      <c r="BP136" s="6"/>
      <c r="BQ136" s="37">
        <v>2</v>
      </c>
      <c r="BR136" s="38" t="str">
        <f t="shared" si="121"/>
        <v>Vallensbæk</v>
      </c>
      <c r="BS136" s="41">
        <f>SMALL(BN$3:BN$31,2)</f>
        <v>4081.9723291376263</v>
      </c>
      <c r="BT136" s="6"/>
      <c r="BU136" s="16"/>
      <c r="BV136" s="6"/>
      <c r="BW136" s="14"/>
      <c r="BX136" s="16"/>
      <c r="BY136" s="16"/>
      <c r="BZ136" s="6"/>
      <c r="CA136" s="14"/>
      <c r="CB136" s="6"/>
      <c r="CC136" s="16"/>
      <c r="CD136" s="6"/>
      <c r="CE136" s="14"/>
      <c r="CF136" s="6"/>
      <c r="CG136" s="16"/>
      <c r="CH136" s="6"/>
      <c r="CI136" s="14"/>
      <c r="CJ136" s="16"/>
      <c r="CK136" s="16"/>
      <c r="CL136" s="6"/>
      <c r="CM136" s="14"/>
      <c r="CN136" s="6"/>
      <c r="CO136" s="16"/>
      <c r="CP136" s="6"/>
      <c r="CQ136" s="14"/>
      <c r="CS136" s="37">
        <v>2</v>
      </c>
      <c r="CT136" s="38" t="str">
        <f t="shared" si="122"/>
        <v>København</v>
      </c>
      <c r="CU136" s="41">
        <f>SMALL(CP$3:CP$31,2)</f>
        <v>6170.3859530429072</v>
      </c>
    </row>
    <row r="137" spans="3:99" x14ac:dyDescent="0.25">
      <c r="C137" s="37">
        <v>3</v>
      </c>
      <c r="D137" s="38" t="str">
        <f t="shared" si="105"/>
        <v>Lyngby-Taarbæk</v>
      </c>
      <c r="E137" s="41">
        <f>SMALL(E$3:E$31,3)</f>
        <v>209.00735820425459</v>
      </c>
      <c r="G137" s="37">
        <v>3</v>
      </c>
      <c r="H137" s="38" t="str">
        <f t="shared" si="106"/>
        <v>København</v>
      </c>
      <c r="I137" s="41">
        <f>SMALL(I$3:I$31,3)</f>
        <v>28.75355455246995</v>
      </c>
      <c r="K137" s="37">
        <v>3</v>
      </c>
      <c r="L137" s="38" t="str">
        <f t="shared" si="107"/>
        <v>Frederikssund</v>
      </c>
      <c r="M137" s="41">
        <f>SMALL(M$3:M$31,3)</f>
        <v>234.6244086311012</v>
      </c>
      <c r="O137" s="37">
        <v>3</v>
      </c>
      <c r="P137" s="38" t="str">
        <f t="shared" si="108"/>
        <v>Hillerød</v>
      </c>
      <c r="Q137" s="41">
        <f>SMALL(Q$3:Q$31,3)</f>
        <v>1385.1812763844052</v>
      </c>
      <c r="S137" s="37">
        <v>3</v>
      </c>
      <c r="T137" s="38" t="str">
        <f t="shared" si="109"/>
        <v>Lyngby-Taarbæk</v>
      </c>
      <c r="U137" s="41">
        <f>SMALL(U$3:U$31,3)</f>
        <v>291.75136713717183</v>
      </c>
      <c r="W137" s="37">
        <v>3</v>
      </c>
      <c r="X137" s="38" t="str">
        <f t="shared" si="110"/>
        <v>Dragør</v>
      </c>
      <c r="Y137" s="41">
        <f>SMALL(Y$3:Y$31,3)</f>
        <v>1008.798444503032</v>
      </c>
      <c r="AA137" s="37">
        <v>3</v>
      </c>
      <c r="AB137" s="38" t="str">
        <f t="shared" si="111"/>
        <v>Rudersdal</v>
      </c>
      <c r="AC137" s="41">
        <f>SMALL(AC$3:AC$31,3)</f>
        <v>1003.4422290056505</v>
      </c>
      <c r="AE137" s="37">
        <v>3</v>
      </c>
      <c r="AF137" s="38" t="str">
        <f t="shared" si="112"/>
        <v>Frederiksberg</v>
      </c>
      <c r="AG137" s="41">
        <f>SMALL(AG$3:AG$31,3)</f>
        <v>47.963721984826023</v>
      </c>
      <c r="AI137" s="37">
        <v>3</v>
      </c>
      <c r="AJ137" s="38" t="str">
        <f t="shared" si="113"/>
        <v>Bornholm</v>
      </c>
      <c r="AK137" s="41">
        <f>SMALL(AK$3:AK$31,3)</f>
        <v>137.95728081442368</v>
      </c>
      <c r="AM137" s="37">
        <v>3</v>
      </c>
      <c r="AN137" s="38" t="str">
        <f t="shared" si="114"/>
        <v>København</v>
      </c>
      <c r="AO137" s="41">
        <f>SMALL(AO$3:AO$31,3)</f>
        <v>629.61827542099638</v>
      </c>
      <c r="AQ137" s="37">
        <v>3</v>
      </c>
      <c r="AR137" s="38" t="str">
        <f t="shared" si="115"/>
        <v>Frederiksberg</v>
      </c>
      <c r="AS137" s="41">
        <f>SMALL(AR$3:AR$31,3)</f>
        <v>2.9068922415046075</v>
      </c>
      <c r="AU137" s="37">
        <v>3</v>
      </c>
      <c r="AV137" s="38" t="str">
        <f t="shared" si="116"/>
        <v>Frederiksberg</v>
      </c>
      <c r="AW137" s="41">
        <f>SMALL(AU$3:AU$31,3)</f>
        <v>30.522368535798378</v>
      </c>
      <c r="AY137" s="37">
        <v>3</v>
      </c>
      <c r="AZ137" s="38" t="str">
        <f t="shared" si="117"/>
        <v>Rudersdal</v>
      </c>
      <c r="BA137" s="38"/>
      <c r="BB137" s="41">
        <f>SMALL(AY$3:AY$31,3)</f>
        <v>115.28219783074626</v>
      </c>
      <c r="BD137" s="37">
        <v>3</v>
      </c>
      <c r="BE137" s="37"/>
      <c r="BF137" s="38" t="str">
        <f t="shared" si="118"/>
        <v>Vallensbæk</v>
      </c>
      <c r="BG137" s="41">
        <f>SMALL(BC$3:BC$31,3)</f>
        <v>6826.6930198689279</v>
      </c>
      <c r="BI137" s="37">
        <v>3</v>
      </c>
      <c r="BJ137" s="38" t="str">
        <f t="shared" si="119"/>
        <v>Herlev</v>
      </c>
      <c r="BK137" s="41">
        <f>SMALL(BG$3:BG$31,3)</f>
        <v>6724.0872479275677</v>
      </c>
      <c r="BM137" s="37">
        <v>3</v>
      </c>
      <c r="BN137" s="38" t="str">
        <f t="shared" si="120"/>
        <v>København</v>
      </c>
      <c r="BO137" s="41">
        <f>SMALL(BJ$3:BJ$31,3)</f>
        <v>11.839698933369982</v>
      </c>
      <c r="BQ137" s="37">
        <v>3</v>
      </c>
      <c r="BR137" s="38" t="str">
        <f t="shared" si="121"/>
        <v>Dragør</v>
      </c>
      <c r="BS137" s="41">
        <f>SMALL(BN$3:BN$31,3)</f>
        <v>4125.5925388874239</v>
      </c>
      <c r="BU137" s="16"/>
      <c r="BV137" s="6"/>
      <c r="BW137" s="14"/>
      <c r="BX137" s="16"/>
      <c r="BY137" s="16"/>
      <c r="BZ137" s="6"/>
      <c r="CA137" s="14"/>
      <c r="CB137" s="16"/>
      <c r="CC137" s="16"/>
      <c r="CD137" s="6"/>
      <c r="CE137" s="14"/>
      <c r="CF137" s="16"/>
      <c r="CG137" s="16"/>
      <c r="CH137" s="6"/>
      <c r="CI137" s="14"/>
      <c r="CJ137" s="16"/>
      <c r="CK137" s="16"/>
      <c r="CL137" s="6"/>
      <c r="CM137" s="14"/>
      <c r="CN137" s="16"/>
      <c r="CO137" s="16"/>
      <c r="CP137" s="6"/>
      <c r="CQ137" s="14"/>
      <c r="CS137" s="37">
        <v>3</v>
      </c>
      <c r="CT137" s="38" t="str">
        <f t="shared" si="122"/>
        <v>Vallensbæk</v>
      </c>
      <c r="CU137" s="41">
        <f>SMALL(CP$3:CP$31,3)</f>
        <v>6199.7295329241661</v>
      </c>
    </row>
    <row r="138" spans="3:99" x14ac:dyDescent="0.25">
      <c r="C138" s="37">
        <v>4</v>
      </c>
      <c r="D138" s="38" t="str">
        <f t="shared" si="105"/>
        <v>Gladsaxe</v>
      </c>
      <c r="E138" s="41">
        <f>SMALL(E$3:E$31,4)</f>
        <v>212.37935672652617</v>
      </c>
      <c r="G138" s="37">
        <v>4</v>
      </c>
      <c r="H138" s="38" t="str">
        <f t="shared" si="106"/>
        <v>Lyngby-Taarbæk</v>
      </c>
      <c r="I138" s="41">
        <f>SMALL(I$3:I$31,4)</f>
        <v>34.357373951384318</v>
      </c>
      <c r="K138" s="37">
        <v>4</v>
      </c>
      <c r="L138" s="38" t="str">
        <f t="shared" si="107"/>
        <v>Hørsholm</v>
      </c>
      <c r="M138" s="41">
        <f>SMALL(M$3:M$31,4)</f>
        <v>272.59535510462905</v>
      </c>
      <c r="O138" s="37">
        <v>4</v>
      </c>
      <c r="P138" s="38" t="str">
        <f t="shared" si="108"/>
        <v>Rødovre</v>
      </c>
      <c r="Q138" s="41">
        <f>SMALL(Q$3:Q$31,4)</f>
        <v>1392.1928011543109</v>
      </c>
      <c r="S138" s="37">
        <v>4</v>
      </c>
      <c r="T138" s="38" t="str">
        <f t="shared" si="109"/>
        <v>Hvidovre</v>
      </c>
      <c r="U138" s="41">
        <f>SMALL(U$3:U$31,4)</f>
        <v>358.40059837317295</v>
      </c>
      <c r="W138" s="37">
        <v>4</v>
      </c>
      <c r="X138" s="38" t="str">
        <f t="shared" si="110"/>
        <v>Hillerød</v>
      </c>
      <c r="Y138" s="41">
        <f>SMALL(Y$3:Y$31,4)</f>
        <v>1054.7243605661783</v>
      </c>
      <c r="AA138" s="37">
        <v>4</v>
      </c>
      <c r="AB138" s="38" t="str">
        <f t="shared" si="111"/>
        <v>København</v>
      </c>
      <c r="AC138" s="41">
        <f>SMALL(AC$3:AC$31,4)</f>
        <v>1141.6852542892482</v>
      </c>
      <c r="AE138" s="37">
        <v>4</v>
      </c>
      <c r="AF138" s="38" t="str">
        <f t="shared" si="112"/>
        <v>Rudersdal</v>
      </c>
      <c r="AG138" s="41">
        <f>SMALL(AG$3:AG$31,4)</f>
        <v>55.205559524582711</v>
      </c>
      <c r="AI138" s="37">
        <v>4</v>
      </c>
      <c r="AJ138" s="38" t="str">
        <f t="shared" si="113"/>
        <v>Vallensbæk</v>
      </c>
      <c r="AK138" s="41">
        <f>SMALL(AK$3:AK$31,4)</f>
        <v>158.32726516176012</v>
      </c>
      <c r="AM138" s="37">
        <v>4</v>
      </c>
      <c r="AN138" s="38" t="str">
        <f t="shared" si="114"/>
        <v>Hillerød</v>
      </c>
      <c r="AO138" s="41">
        <f>SMALL(AO$3:AO$31,4)</f>
        <v>670.19493419418927</v>
      </c>
      <c r="AQ138" s="37">
        <v>4</v>
      </c>
      <c r="AR138" s="38" t="str">
        <f t="shared" si="115"/>
        <v>Brøndby</v>
      </c>
      <c r="AS138" s="41">
        <f>SMALL(AR$3:AR$31,4)</f>
        <v>4.5207956600361667</v>
      </c>
      <c r="AU138" s="37">
        <v>4</v>
      </c>
      <c r="AV138" s="38" t="str">
        <f t="shared" si="116"/>
        <v>Vallensbæk</v>
      </c>
      <c r="AW138" s="41">
        <f>SMALL(AU$3:AU$31,4)</f>
        <v>51.908873400603348</v>
      </c>
      <c r="AY138" s="37">
        <v>4</v>
      </c>
      <c r="AZ138" s="38" t="str">
        <f t="shared" si="117"/>
        <v>Tårnby</v>
      </c>
      <c r="BA138" s="38"/>
      <c r="BB138" s="41">
        <f>SMALL(AY$3:AY$31,4)</f>
        <v>119.30801352157486</v>
      </c>
      <c r="BD138" s="37">
        <v>4</v>
      </c>
      <c r="BE138" s="37"/>
      <c r="BF138" s="38" t="str">
        <f t="shared" si="118"/>
        <v>Lyngby-Taarbæk</v>
      </c>
      <c r="BG138" s="41">
        <f>SMALL(BC$3:BC$31,4)</f>
        <v>6945.0568328227455</v>
      </c>
      <c r="BI138" s="37">
        <v>4</v>
      </c>
      <c r="BJ138" s="38" t="str">
        <f t="shared" si="119"/>
        <v>Vallensbæk</v>
      </c>
      <c r="BK138" s="41">
        <f>SMALL(BG$3:BG$31,4)</f>
        <v>6774.7841464683252</v>
      </c>
      <c r="BM138" s="37">
        <v>4</v>
      </c>
      <c r="BN138" s="38" t="str">
        <f t="shared" si="120"/>
        <v>Frederiksberg</v>
      </c>
      <c r="BO138" s="41">
        <f>SMALL(BJ$3:BJ$31,4)</f>
        <v>33.429260777302993</v>
      </c>
      <c r="BQ138" s="37">
        <v>4</v>
      </c>
      <c r="BR138" s="38" t="str">
        <f t="shared" si="121"/>
        <v>Hillerød</v>
      </c>
      <c r="BS138" s="41">
        <f>SMALL(BN$3:BN$31,4)</f>
        <v>4610.2247330518994</v>
      </c>
      <c r="BU138" s="16"/>
      <c r="BV138" s="6"/>
      <c r="BW138" s="14"/>
      <c r="BX138" s="16"/>
      <c r="BY138" s="16"/>
      <c r="BZ138" s="6"/>
      <c r="CA138" s="14"/>
      <c r="CB138" s="16"/>
      <c r="CC138" s="16"/>
      <c r="CD138" s="6"/>
      <c r="CE138" s="14"/>
      <c r="CF138" s="16"/>
      <c r="CG138" s="16"/>
      <c r="CH138" s="6"/>
      <c r="CI138" s="14"/>
      <c r="CJ138" s="16"/>
      <c r="CK138" s="16"/>
      <c r="CL138" s="6"/>
      <c r="CM138" s="14"/>
      <c r="CN138" s="16"/>
      <c r="CO138" s="16"/>
      <c r="CP138" s="6"/>
      <c r="CQ138" s="14"/>
      <c r="CS138" s="37">
        <v>4</v>
      </c>
      <c r="CT138" s="38" t="str">
        <f t="shared" si="122"/>
        <v>Herlev</v>
      </c>
      <c r="CU138" s="41">
        <f>SMALL(CP$3:CP$31,4)</f>
        <v>6212.5933329413838</v>
      </c>
    </row>
    <row r="139" spans="3:99" x14ac:dyDescent="0.25">
      <c r="C139" s="37">
        <v>5</v>
      </c>
      <c r="D139" s="38" t="str">
        <f t="shared" si="105"/>
        <v>Allerød</v>
      </c>
      <c r="E139" s="41">
        <f>SMALL(E$3:E$31,5)</f>
        <v>246.54832347140041</v>
      </c>
      <c r="G139" s="37">
        <v>5</v>
      </c>
      <c r="H139" s="38" t="str">
        <f t="shared" si="106"/>
        <v>Hillerød</v>
      </c>
      <c r="I139" s="41">
        <f>SMALL(I$3:I$31,5)</f>
        <v>38.24186739508319</v>
      </c>
      <c r="K139" s="37">
        <v>5</v>
      </c>
      <c r="L139" s="38" t="str">
        <f t="shared" si="107"/>
        <v>Bornholm</v>
      </c>
      <c r="M139" s="41">
        <f>SMALL(M$3:M$31,5)</f>
        <v>275.91456162884737</v>
      </c>
      <c r="O139" s="37">
        <v>5</v>
      </c>
      <c r="P139" s="38" t="str">
        <f t="shared" si="108"/>
        <v>Hørsholm</v>
      </c>
      <c r="Q139" s="41">
        <f>SMALL(Q$3:Q$31,5)</f>
        <v>1439.9942136968928</v>
      </c>
      <c r="S139" s="37">
        <v>5</v>
      </c>
      <c r="T139" s="38" t="str">
        <f t="shared" si="109"/>
        <v>Vallensbæk</v>
      </c>
      <c r="U139" s="41">
        <f>SMALL(U$3:U$31,5)</f>
        <v>363.05003640902942</v>
      </c>
      <c r="W139" s="37">
        <v>5</v>
      </c>
      <c r="X139" s="38" t="str">
        <f t="shared" si="110"/>
        <v>Glostrup</v>
      </c>
      <c r="Y139" s="41">
        <f>SMALL(Y$3:Y$31,5)</f>
        <v>1070.4466251795118</v>
      </c>
      <c r="AA139" s="37">
        <v>5</v>
      </c>
      <c r="AB139" s="38" t="str">
        <f t="shared" si="111"/>
        <v>Lyngby-Taarbæk</v>
      </c>
      <c r="AC139" s="41">
        <f>SMALL(AC$3:AC$31,5)</f>
        <v>1150.9720273713747</v>
      </c>
      <c r="AE139" s="37">
        <v>5</v>
      </c>
      <c r="AF139" s="38" t="str">
        <f t="shared" si="112"/>
        <v>Lyngby-Taarbæk</v>
      </c>
      <c r="AG139" s="41">
        <f>SMALL(AG$3:AG$31,5)</f>
        <v>57.262289918973863</v>
      </c>
      <c r="AI139" s="37">
        <v>5</v>
      </c>
      <c r="AJ139" s="38" t="str">
        <f t="shared" si="113"/>
        <v>Brøndby</v>
      </c>
      <c r="AK139" s="41">
        <f>SMALL(AK$3:AK$31,5)</f>
        <v>244.12296564195299</v>
      </c>
      <c r="AM139" s="37">
        <v>5</v>
      </c>
      <c r="AN139" s="38" t="str">
        <f t="shared" si="114"/>
        <v>Helsingør</v>
      </c>
      <c r="AO139" s="41">
        <f>SMALL(AO$3:AO$31,5)</f>
        <v>680.65796937039136</v>
      </c>
      <c r="AQ139" s="37">
        <v>5</v>
      </c>
      <c r="AR139" s="38" t="str">
        <f t="shared" si="115"/>
        <v>Hvidovre</v>
      </c>
      <c r="AS139" s="41">
        <f>SMALL(AR$3:AR$31,5)</f>
        <v>6.2330538847508334</v>
      </c>
      <c r="AU139" s="37">
        <v>5</v>
      </c>
      <c r="AV139" s="38" t="str">
        <f t="shared" si="116"/>
        <v>Gentofte</v>
      </c>
      <c r="AW139" s="41">
        <f>SMALL(AU$3:AU$31,5)</f>
        <v>56.903051426132727</v>
      </c>
      <c r="AY139" s="37">
        <v>5</v>
      </c>
      <c r="AZ139" s="38" t="str">
        <f t="shared" si="117"/>
        <v>Gentofte</v>
      </c>
      <c r="BA139" s="38"/>
      <c r="BB139" s="41">
        <f>SMALL(AY$3:AY$31,5)</f>
        <v>130.40282618488749</v>
      </c>
      <c r="BD139" s="37">
        <v>5</v>
      </c>
      <c r="BE139" s="37"/>
      <c r="BF139" s="38" t="str">
        <f t="shared" si="118"/>
        <v>Hillerød</v>
      </c>
      <c r="BG139" s="41">
        <f>SMALL(BC$3:BC$31,5)</f>
        <v>7484.2314377948833</v>
      </c>
      <c r="BI139" s="37">
        <v>5</v>
      </c>
      <c r="BJ139" s="38" t="str">
        <f t="shared" si="119"/>
        <v>Lyngby-Taarbæk</v>
      </c>
      <c r="BK139" s="41">
        <f>SMALL(BG$3:BG$31,5)</f>
        <v>6821.942909496951</v>
      </c>
      <c r="BM139" s="37">
        <v>5</v>
      </c>
      <c r="BN139" s="38" t="str">
        <f t="shared" si="120"/>
        <v>Vallensbæk</v>
      </c>
      <c r="BO139" s="41">
        <f>SMALL(BJ$3:BJ$31,5)</f>
        <v>51.908873400603348</v>
      </c>
      <c r="BQ139" s="37">
        <v>5</v>
      </c>
      <c r="BR139" s="38" t="str">
        <f t="shared" si="121"/>
        <v>København</v>
      </c>
      <c r="BS139" s="41">
        <f>SMALL(BN$3:BN$31,5)</f>
        <v>4621.0767783333522</v>
      </c>
      <c r="BU139" s="16"/>
      <c r="BV139" s="6"/>
      <c r="BW139" s="14"/>
      <c r="BX139" s="16"/>
      <c r="BY139" s="16"/>
      <c r="BZ139" s="6"/>
      <c r="CA139" s="14"/>
      <c r="CB139" s="16"/>
      <c r="CC139" s="16"/>
      <c r="CD139" s="6"/>
      <c r="CE139" s="14"/>
      <c r="CF139" s="16"/>
      <c r="CG139" s="16"/>
      <c r="CH139" s="6"/>
      <c r="CI139" s="14"/>
      <c r="CJ139" s="16"/>
      <c r="CK139" s="16"/>
      <c r="CL139" s="6"/>
      <c r="CM139" s="14"/>
      <c r="CN139" s="16"/>
      <c r="CO139" s="16"/>
      <c r="CP139" s="6"/>
      <c r="CQ139" s="14"/>
      <c r="CS139" s="37">
        <v>5</v>
      </c>
      <c r="CT139" s="38" t="str">
        <f t="shared" si="122"/>
        <v>Rødovre</v>
      </c>
      <c r="CU139" s="41">
        <f>SMALL(CP$3:CP$31,5)</f>
        <v>6438.4042428733001</v>
      </c>
    </row>
    <row r="140" spans="3:99" x14ac:dyDescent="0.25">
      <c r="C140" s="37">
        <v>6</v>
      </c>
      <c r="D140" s="38" t="str">
        <f t="shared" si="105"/>
        <v>Frederiksberg</v>
      </c>
      <c r="E140" s="41">
        <f>SMALL(E$3:E$31,6)</f>
        <v>296.50300863346996</v>
      </c>
      <c r="G140" s="37">
        <v>6</v>
      </c>
      <c r="H140" s="38" t="str">
        <f t="shared" si="106"/>
        <v>Halsnæs</v>
      </c>
      <c r="I140" s="41">
        <f>SMALL(I$3:I$31,6)</f>
        <v>40.266912103083293</v>
      </c>
      <c r="K140" s="37">
        <v>6</v>
      </c>
      <c r="L140" s="38" t="str">
        <f t="shared" si="107"/>
        <v>København</v>
      </c>
      <c r="M140" s="41">
        <f>SMALL(M$3:M$31,6)</f>
        <v>283.72992801040203</v>
      </c>
      <c r="O140" s="37">
        <v>6</v>
      </c>
      <c r="P140" s="38" t="str">
        <f t="shared" si="108"/>
        <v>Brøndby</v>
      </c>
      <c r="Q140" s="41">
        <f>SMALL(Q$3:Q$31,6)</f>
        <v>1446.6546112115732</v>
      </c>
      <c r="S140" s="37">
        <v>6</v>
      </c>
      <c r="T140" s="38" t="str">
        <f t="shared" si="109"/>
        <v>Egedal</v>
      </c>
      <c r="U140" s="41">
        <f>SMALL(U$3:U$31,6)</f>
        <v>373.55059902153397</v>
      </c>
      <c r="W140" s="37">
        <v>6</v>
      </c>
      <c r="X140" s="38" t="str">
        <f t="shared" si="110"/>
        <v>Lyngby-Taarbæk</v>
      </c>
      <c r="Y140" s="41">
        <f>SMALL(Y$3:Y$31,6)</f>
        <v>1193.9187448106049</v>
      </c>
      <c r="AA140" s="37">
        <v>6</v>
      </c>
      <c r="AB140" s="38" t="str">
        <f t="shared" si="111"/>
        <v>Vallensbæk</v>
      </c>
      <c r="AC140" s="41">
        <f>SMALL(AC$3:AC$31,6)</f>
        <v>1212.2126287319254</v>
      </c>
      <c r="AE140" s="37">
        <v>6</v>
      </c>
      <c r="AF140" s="38" t="str">
        <f t="shared" si="112"/>
        <v>Tårnby</v>
      </c>
      <c r="AG140" s="41">
        <f>SMALL(AG$3:AG$31,6)</f>
        <v>59.654006760787432</v>
      </c>
      <c r="AI140" s="37">
        <v>6</v>
      </c>
      <c r="AJ140" s="38" t="str">
        <f t="shared" si="113"/>
        <v>Dragør</v>
      </c>
      <c r="AK140" s="41">
        <f>SMALL(AK$3:AK$31,6)</f>
        <v>249.65568151858687</v>
      </c>
      <c r="AM140" s="37">
        <v>6</v>
      </c>
      <c r="AN140" s="38" t="str">
        <f t="shared" si="114"/>
        <v>Dragør</v>
      </c>
      <c r="AO140" s="41">
        <f>SMALL(AO$3:AO$31,6)</f>
        <v>683.20142367519111</v>
      </c>
      <c r="AQ140" s="37">
        <v>6</v>
      </c>
      <c r="AR140" s="38" t="str">
        <f t="shared" si="115"/>
        <v>Furesø</v>
      </c>
      <c r="AS140" s="41">
        <f>SMALL(AR$3:AR$31,6)</f>
        <v>8.8362640275691433</v>
      </c>
      <c r="AU140" s="37">
        <v>6</v>
      </c>
      <c r="AV140" s="38" t="str">
        <f t="shared" si="116"/>
        <v>Halsnæs</v>
      </c>
      <c r="AW140" s="41">
        <f>SMALL(AU$3:AU$31,6)</f>
        <v>69.028992176714226</v>
      </c>
      <c r="AY140" s="37">
        <v>6</v>
      </c>
      <c r="AZ140" s="38" t="str">
        <f t="shared" si="117"/>
        <v>Egedal</v>
      </c>
      <c r="BA140" s="38"/>
      <c r="BB140" s="41">
        <f>SMALL(AY$3:AY$31,6)</f>
        <v>148.42636465195113</v>
      </c>
      <c r="BD140" s="37">
        <v>6</v>
      </c>
      <c r="BE140" s="37"/>
      <c r="BF140" s="38" t="str">
        <f t="shared" si="118"/>
        <v>Rødovre</v>
      </c>
      <c r="BG140" s="41">
        <f>SMALL(BC$3:BC$31,6)</f>
        <v>7487.4234683929353</v>
      </c>
      <c r="BI140" s="37">
        <v>6</v>
      </c>
      <c r="BJ140" s="38" t="str">
        <f t="shared" si="119"/>
        <v>Rødovre</v>
      </c>
      <c r="BK140" s="41">
        <f>SMALL(BG$3:BG$31,6)</f>
        <v>6957.0643060484354</v>
      </c>
      <c r="BM140" s="37">
        <v>6</v>
      </c>
      <c r="BN140" s="38" t="str">
        <f t="shared" si="120"/>
        <v>Gentofte</v>
      </c>
      <c r="BO140" s="41">
        <f>SMALL(BJ$3:BJ$31,6)</f>
        <v>85.35457713919908</v>
      </c>
      <c r="BQ140" s="37">
        <v>6</v>
      </c>
      <c r="BR140" s="38" t="str">
        <f t="shared" si="121"/>
        <v>Rødovre</v>
      </c>
      <c r="BS140" s="41">
        <f>SMALL(BN$3:BN$31,6)</f>
        <v>4664.0408688530979</v>
      </c>
      <c r="BU140" s="16"/>
      <c r="BV140" s="6"/>
      <c r="BW140" s="14"/>
      <c r="BX140" s="16"/>
      <c r="BY140" s="16"/>
      <c r="BZ140" s="6"/>
      <c r="CA140" s="14"/>
      <c r="CB140" s="16"/>
      <c r="CC140" s="16"/>
      <c r="CD140" s="6"/>
      <c r="CE140" s="14"/>
      <c r="CF140" s="16"/>
      <c r="CG140" s="16"/>
      <c r="CH140" s="6"/>
      <c r="CI140" s="14"/>
      <c r="CJ140" s="16"/>
      <c r="CK140" s="16"/>
      <c r="CL140" s="6"/>
      <c r="CM140" s="14"/>
      <c r="CN140" s="16"/>
      <c r="CO140" s="16"/>
      <c r="CP140" s="6"/>
      <c r="CQ140" s="14"/>
      <c r="CS140" s="37">
        <v>6</v>
      </c>
      <c r="CT140" s="38" t="str">
        <f t="shared" si="122"/>
        <v>Lyngby-Taarbæk</v>
      </c>
      <c r="CU140" s="41">
        <f>SMALL(CP$3:CP$31,6)</f>
        <v>6612.9355512926959</v>
      </c>
    </row>
    <row r="141" spans="3:99" x14ac:dyDescent="0.25">
      <c r="C141" s="37">
        <v>7</v>
      </c>
      <c r="D141" s="38" t="str">
        <f t="shared" si="105"/>
        <v>Gentofte</v>
      </c>
      <c r="E141" s="41">
        <f>SMALL(E$3:E$31,7)</f>
        <v>355.64407141332953</v>
      </c>
      <c r="G141" s="37">
        <v>7</v>
      </c>
      <c r="H141" s="38" t="str">
        <f t="shared" si="106"/>
        <v>Dragør</v>
      </c>
      <c r="I141" s="41">
        <f>SMALL(I$3:I$31,7)</f>
        <v>56.728051674136566</v>
      </c>
      <c r="K141" s="37">
        <v>7</v>
      </c>
      <c r="L141" s="38" t="str">
        <f t="shared" si="107"/>
        <v>Dragør</v>
      </c>
      <c r="M141" s="41">
        <f>SMALL(M$3:M$31,7)</f>
        <v>286.12114421302397</v>
      </c>
      <c r="O141" s="37">
        <v>7</v>
      </c>
      <c r="P141" s="38" t="str">
        <f t="shared" si="108"/>
        <v>Ishøj</v>
      </c>
      <c r="Q141" s="41">
        <f>SMALL(Q$3:Q$31,7)</f>
        <v>1518.7959590406158</v>
      </c>
      <c r="S141" s="37">
        <v>7</v>
      </c>
      <c r="T141" s="38" t="str">
        <f t="shared" si="109"/>
        <v>Frederiksberg</v>
      </c>
      <c r="U141" s="41">
        <f>SMALL(U$3:U$31,7)</f>
        <v>379.34943751635126</v>
      </c>
      <c r="W141" s="37">
        <v>7</v>
      </c>
      <c r="X141" s="38" t="str">
        <f t="shared" si="110"/>
        <v>Egedal</v>
      </c>
      <c r="Y141" s="41">
        <f>SMALL(Y$3:Y$31,7)</f>
        <v>1277.1678415963634</v>
      </c>
      <c r="AA141" s="37">
        <v>7</v>
      </c>
      <c r="AB141" s="38" t="str">
        <f t="shared" si="111"/>
        <v>Allerød</v>
      </c>
      <c r="AC141" s="41">
        <f>SMALL(AC$3:AC$31,7)</f>
        <v>1239.7858551704705</v>
      </c>
      <c r="AE141" s="37">
        <v>7</v>
      </c>
      <c r="AF141" s="38" t="str">
        <f t="shared" si="112"/>
        <v>Dragør</v>
      </c>
      <c r="AG141" s="41">
        <f>SMALL(AG$3:AG$31,7)</f>
        <v>59.848668600052726</v>
      </c>
      <c r="AI141" s="37">
        <v>7</v>
      </c>
      <c r="AJ141" s="38" t="str">
        <f t="shared" si="113"/>
        <v>Høje-Taastrup</v>
      </c>
      <c r="AK141" s="41">
        <f>SMALL(AK$3:AK$31,7)</f>
        <v>250.8983992159425</v>
      </c>
      <c r="AM141" s="37">
        <v>7</v>
      </c>
      <c r="AN141" s="38" t="str">
        <f t="shared" si="114"/>
        <v>Rudersdal</v>
      </c>
      <c r="AO141" s="41">
        <f>SMALL(AO$3:AO$31,7)</f>
        <v>688.44580113009033</v>
      </c>
      <c r="AQ141" s="37">
        <v>7</v>
      </c>
      <c r="AR141" s="38" t="str">
        <f t="shared" si="115"/>
        <v>Rødovre</v>
      </c>
      <c r="AS141" s="41">
        <f>SMALL(AR$3:AR$31,7)</f>
        <v>15.598798892485279</v>
      </c>
      <c r="AU141" s="37">
        <v>7</v>
      </c>
      <c r="AV141" s="38" t="str">
        <f t="shared" si="116"/>
        <v>Hillerød</v>
      </c>
      <c r="AW141" s="41">
        <f>SMALL(AU$3:AU$31,7)</f>
        <v>72.851999006704744</v>
      </c>
      <c r="AY141" s="37">
        <v>7</v>
      </c>
      <c r="AZ141" s="38" t="str">
        <f t="shared" si="117"/>
        <v>Lyngby-Taarbæk</v>
      </c>
      <c r="BA141" s="38"/>
      <c r="BB141" s="41">
        <f>SMALL(AY$3:AY$31,7)</f>
        <v>151.74506828528075</v>
      </c>
      <c r="BD141" s="37">
        <v>7</v>
      </c>
      <c r="BE141" s="37"/>
      <c r="BF141" s="38" t="str">
        <f t="shared" si="118"/>
        <v>Gladsaxe</v>
      </c>
      <c r="BG141" s="41">
        <f>SMALL(BC$3:BC$31,7)</f>
        <v>7603.8889019987246</v>
      </c>
      <c r="BI141" s="37">
        <v>7</v>
      </c>
      <c r="BJ141" s="38" t="str">
        <f t="shared" si="119"/>
        <v>Hillerød</v>
      </c>
      <c r="BK141" s="41">
        <f>SMALL(BG$3:BG$31,7)</f>
        <v>7352.0921281350875</v>
      </c>
      <c r="BM141" s="37">
        <v>7</v>
      </c>
      <c r="BN141" s="38" t="str">
        <f t="shared" si="120"/>
        <v>Halsnæs</v>
      </c>
      <c r="BO141" s="41">
        <f>SMALL(BJ$3:BJ$31,7)</f>
        <v>103.54348826507132</v>
      </c>
      <c r="BQ141" s="37">
        <v>7</v>
      </c>
      <c r="BR141" s="38" t="str">
        <f t="shared" si="121"/>
        <v>Herlev</v>
      </c>
      <c r="BS141" s="41">
        <f>SMALL(BN$3:BN$31,7)</f>
        <v>4838.6148509612549</v>
      </c>
      <c r="BU141" s="16"/>
      <c r="BV141" s="6"/>
      <c r="BW141" s="14"/>
      <c r="BX141" s="16"/>
      <c r="BY141" s="16"/>
      <c r="BZ141" s="6"/>
      <c r="CA141" s="14"/>
      <c r="CB141" s="16"/>
      <c r="CC141" s="16"/>
      <c r="CD141" s="6"/>
      <c r="CE141" s="14"/>
      <c r="CF141" s="16"/>
      <c r="CG141" s="16"/>
      <c r="CH141" s="6"/>
      <c r="CI141" s="14"/>
      <c r="CJ141" s="16"/>
      <c r="CK141" s="16"/>
      <c r="CL141" s="6"/>
      <c r="CM141" s="14"/>
      <c r="CN141" s="16"/>
      <c r="CO141" s="16"/>
      <c r="CP141" s="6"/>
      <c r="CQ141" s="14"/>
      <c r="CS141" s="37">
        <v>7</v>
      </c>
      <c r="CT141" s="38" t="str">
        <f t="shared" si="122"/>
        <v>Hillerød</v>
      </c>
      <c r="CU141" s="41">
        <f>SMALL(CP$3:CP$31,7)</f>
        <v>6743.1400546312379</v>
      </c>
    </row>
    <row r="142" spans="3:99" x14ac:dyDescent="0.25">
      <c r="C142" s="37">
        <v>8</v>
      </c>
      <c r="D142" s="38" t="str">
        <f t="shared" si="105"/>
        <v>Halsnæs</v>
      </c>
      <c r="E142" s="41">
        <f>SMALL(E$3:E$31,8)</f>
        <v>425.67878508973769</v>
      </c>
      <c r="G142" s="37">
        <v>8</v>
      </c>
      <c r="H142" s="38" t="str">
        <f t="shared" si="106"/>
        <v>Gladsaxe</v>
      </c>
      <c r="I142" s="41">
        <f>SMALL(I$3:I$31,8)</f>
        <v>75.512660169431527</v>
      </c>
      <c r="K142" s="37">
        <v>8</v>
      </c>
      <c r="L142" s="38" t="str">
        <f t="shared" si="107"/>
        <v>Lyngby-Taarbæk</v>
      </c>
      <c r="M142" s="41">
        <f>SMALL(M$3:M$31,8)</f>
        <v>306.35325106651015</v>
      </c>
      <c r="O142" s="37">
        <v>8</v>
      </c>
      <c r="P142" s="38" t="str">
        <f t="shared" si="108"/>
        <v>Tårnby</v>
      </c>
      <c r="Q142" s="41">
        <f>SMALL(Q$3:Q$31,8)</f>
        <v>1539.0733744283157</v>
      </c>
      <c r="S142" s="37">
        <v>8</v>
      </c>
      <c r="T142" s="38" t="str">
        <f t="shared" si="109"/>
        <v>Brøndby</v>
      </c>
      <c r="U142" s="41">
        <f>SMALL(U$3:U$31,8)</f>
        <v>379.74683544303798</v>
      </c>
      <c r="W142" s="37">
        <v>8</v>
      </c>
      <c r="X142" s="38" t="str">
        <f t="shared" si="110"/>
        <v>København</v>
      </c>
      <c r="Y142" s="41">
        <f>SMALL(Y$3:Y$31,8)</f>
        <v>1280.8017167563455</v>
      </c>
      <c r="AA142" s="37">
        <v>8</v>
      </c>
      <c r="AB142" s="38" t="str">
        <f t="shared" si="111"/>
        <v>Bornholm</v>
      </c>
      <c r="AC142" s="41">
        <f>SMALL(AC$3:AC$31,8)</f>
        <v>1341.5156272299132</v>
      </c>
      <c r="AE142" s="37">
        <v>8</v>
      </c>
      <c r="AF142" s="38" t="str">
        <f t="shared" si="112"/>
        <v>Furesø</v>
      </c>
      <c r="AG142" s="41">
        <f>SMALL(AG$3:AG$31,8)</f>
        <v>61.853848192984003</v>
      </c>
      <c r="AI142" s="37">
        <v>8</v>
      </c>
      <c r="AJ142" s="38" t="str">
        <f t="shared" si="113"/>
        <v>Hvidovre</v>
      </c>
      <c r="AK142" s="41">
        <f>SMALL(AK$3:AK$31,8)</f>
        <v>252.43868233240877</v>
      </c>
      <c r="AM142" s="37">
        <v>8</v>
      </c>
      <c r="AN142" s="38" t="str">
        <f t="shared" si="114"/>
        <v>Frederiksberg</v>
      </c>
      <c r="AO142" s="41">
        <f>SMALL(AO$3:AO$31,8)</f>
        <v>712.1885991686288</v>
      </c>
      <c r="AQ142" s="37">
        <v>8</v>
      </c>
      <c r="AR142" s="38" t="str">
        <f t="shared" si="115"/>
        <v>Lyngby-Taarbæk</v>
      </c>
      <c r="AS142" s="41">
        <f>SMALL(AR$3:AR$31,8)</f>
        <v>17.178686975692159</v>
      </c>
      <c r="AU142" s="37">
        <v>8</v>
      </c>
      <c r="AV142" s="38" t="str">
        <f t="shared" si="116"/>
        <v>Rudersdal</v>
      </c>
      <c r="AW142" s="41">
        <f>SMALL(AU$3:AU$31,8)</f>
        <v>77.937260505293239</v>
      </c>
      <c r="AY142" s="37">
        <v>8</v>
      </c>
      <c r="AZ142" s="38" t="str">
        <f t="shared" si="117"/>
        <v>Furesø</v>
      </c>
      <c r="BA142" s="38"/>
      <c r="BB142" s="41">
        <f>SMALL(AY$3:AY$31,8)</f>
        <v>163.47088451002915</v>
      </c>
      <c r="BD142" s="37">
        <v>8</v>
      </c>
      <c r="BE142" s="37"/>
      <c r="BF142" s="38" t="str">
        <f t="shared" si="118"/>
        <v>Rudersdal</v>
      </c>
      <c r="BG142" s="41">
        <f>SMALL(BC$3:BC$31,8)</f>
        <v>8287.3287003961814</v>
      </c>
      <c r="BI142" s="37">
        <v>8</v>
      </c>
      <c r="BJ142" s="38" t="str">
        <f t="shared" si="119"/>
        <v>Gladsaxe</v>
      </c>
      <c r="BK142" s="41">
        <f>SMALL(BG$3:BG$31,8)</f>
        <v>7403.3083984236719</v>
      </c>
      <c r="BM142" s="37">
        <v>8</v>
      </c>
      <c r="BN142" s="38" t="str">
        <f t="shared" si="120"/>
        <v>Rudersdal</v>
      </c>
      <c r="BO142" s="41">
        <f>SMALL(BJ$3:BJ$31,8)</f>
        <v>120.15327661232708</v>
      </c>
      <c r="BQ142" s="37">
        <v>8</v>
      </c>
      <c r="BR142" s="38" t="str">
        <f t="shared" si="121"/>
        <v>Lyngby-Taarbæk</v>
      </c>
      <c r="BS142" s="41">
        <f>SMALL(BN$3:BN$31,8)</f>
        <v>4875.5976751510298</v>
      </c>
      <c r="BU142" s="16"/>
      <c r="BV142" s="6"/>
      <c r="BW142" s="14"/>
      <c r="BX142" s="16"/>
      <c r="BY142" s="16"/>
      <c r="BZ142" s="6"/>
      <c r="CA142" s="14"/>
      <c r="CB142" s="16"/>
      <c r="CC142" s="16"/>
      <c r="CD142" s="6"/>
      <c r="CE142" s="14"/>
      <c r="CF142" s="16"/>
      <c r="CG142" s="16"/>
      <c r="CH142" s="6"/>
      <c r="CI142" s="14"/>
      <c r="CJ142" s="16"/>
      <c r="CK142" s="16"/>
      <c r="CL142" s="6"/>
      <c r="CM142" s="14"/>
      <c r="CN142" s="16"/>
      <c r="CO142" s="16"/>
      <c r="CP142" s="6"/>
      <c r="CQ142" s="14"/>
      <c r="CS142" s="37">
        <v>8</v>
      </c>
      <c r="CT142" s="38" t="str">
        <f t="shared" si="122"/>
        <v>Glostrup</v>
      </c>
      <c r="CU142" s="41">
        <f>SMALL(CP$3:CP$31,8)</f>
        <v>6963.9172536415235</v>
      </c>
    </row>
    <row r="143" spans="3:99" x14ac:dyDescent="0.25">
      <c r="C143" s="37">
        <v>9</v>
      </c>
      <c r="D143" s="38" t="str">
        <f t="shared" si="105"/>
        <v>Dragør</v>
      </c>
      <c r="E143" s="41">
        <f>SMALL(E$3:E$31,9)</f>
        <v>445.98774057474293</v>
      </c>
      <c r="G143" s="37">
        <v>9</v>
      </c>
      <c r="H143" s="38" t="str">
        <f t="shared" si="106"/>
        <v>Gentofte</v>
      </c>
      <c r="I143" s="41">
        <f>SMALL(I$3:I$31,9)</f>
        <v>75.870735234843636</v>
      </c>
      <c r="K143" s="37">
        <v>9</v>
      </c>
      <c r="L143" s="38" t="str">
        <f t="shared" si="107"/>
        <v>Høje-Taastrup</v>
      </c>
      <c r="M143" s="41">
        <f>SMALL(M$3:M$31,9)</f>
        <v>343.35184580202548</v>
      </c>
      <c r="O143" s="37">
        <v>9</v>
      </c>
      <c r="P143" s="38" t="str">
        <f t="shared" si="108"/>
        <v>Glostrup</v>
      </c>
      <c r="Q143" s="41">
        <f>SMALL(Q$3:Q$31,9)</f>
        <v>1573.2016002188334</v>
      </c>
      <c r="S143" s="37">
        <v>9</v>
      </c>
      <c r="T143" s="38" t="str">
        <f t="shared" si="109"/>
        <v>Helsingør</v>
      </c>
      <c r="U143" s="41">
        <f>SMALL(U$3:U$31,9)</f>
        <v>397.05048213272829</v>
      </c>
      <c r="W143" s="37">
        <v>9</v>
      </c>
      <c r="X143" s="38" t="str">
        <f t="shared" si="110"/>
        <v>Rødovre</v>
      </c>
      <c r="Y143" s="41">
        <f>SMALL(Y$3:Y$31,9)</f>
        <v>1298.6000077993997</v>
      </c>
      <c r="AA143" s="37">
        <v>9</v>
      </c>
      <c r="AB143" s="38" t="str">
        <f t="shared" si="111"/>
        <v>Dragør</v>
      </c>
      <c r="AC143" s="41">
        <f>SMALL(AC$3:AC$31,9)</f>
        <v>1428.0005272871078</v>
      </c>
      <c r="AE143" s="37">
        <v>9</v>
      </c>
      <c r="AF143" s="38" t="str">
        <f t="shared" si="112"/>
        <v>Gladsaxe</v>
      </c>
      <c r="AG143" s="41">
        <f>SMALL(AG$3:AG$31,9)</f>
        <v>64.421738207046275</v>
      </c>
      <c r="AI143" s="37">
        <v>9</v>
      </c>
      <c r="AJ143" s="38" t="str">
        <f t="shared" si="113"/>
        <v>Rødovre</v>
      </c>
      <c r="AK143" s="41">
        <f>SMALL(AK$3:AK$31,9)</f>
        <v>261.27988144912842</v>
      </c>
      <c r="AM143" s="37">
        <v>9</v>
      </c>
      <c r="AN143" s="38" t="str">
        <f t="shared" si="114"/>
        <v>Allerød</v>
      </c>
      <c r="AO143" s="41">
        <f>SMALL(AO$3:AO$31,9)</f>
        <v>732.60073260073261</v>
      </c>
      <c r="AQ143" s="37">
        <v>9</v>
      </c>
      <c r="AR143" s="38" t="str">
        <f t="shared" si="115"/>
        <v>Ishøj</v>
      </c>
      <c r="AS143" s="41">
        <f>SMALL(AR$3:AR$31,9)</f>
        <v>20.617139715483471</v>
      </c>
      <c r="AU143" s="37">
        <v>9</v>
      </c>
      <c r="AV143" s="38" t="str">
        <f t="shared" si="116"/>
        <v>Hørsholm</v>
      </c>
      <c r="AW143" s="41">
        <f>SMALL(AU$3:AU$31,9)</f>
        <v>103.1637603043754</v>
      </c>
      <c r="AY143" s="37">
        <v>9</v>
      </c>
      <c r="AZ143" s="38" t="str">
        <f t="shared" si="117"/>
        <v>Ballerup</v>
      </c>
      <c r="BA143" s="38"/>
      <c r="BB143" s="41">
        <f>SMALL(AY$3:AY$31,9)</f>
        <v>181.06192872548013</v>
      </c>
      <c r="BD143" s="37">
        <v>9</v>
      </c>
      <c r="BE143" s="37"/>
      <c r="BF143" s="38" t="str">
        <f t="shared" si="118"/>
        <v>Hvidovre</v>
      </c>
      <c r="BG143" s="41">
        <f>SMALL(BC$3:BC$31,9)</f>
        <v>8638.7010315704192</v>
      </c>
      <c r="BI143" s="37">
        <v>9</v>
      </c>
      <c r="BJ143" s="38" t="str">
        <f t="shared" si="119"/>
        <v>Glostrup</v>
      </c>
      <c r="BK143" s="41">
        <f>SMALL(BG$3:BG$31,9)</f>
        <v>7517.4271353347467</v>
      </c>
      <c r="BM143" s="37">
        <v>9</v>
      </c>
      <c r="BN143" s="38" t="str">
        <f t="shared" si="120"/>
        <v>Lyngby-Taarbæk</v>
      </c>
      <c r="BO143" s="41">
        <f>SMALL(BJ$3:BJ$31,9)</f>
        <v>123.11392332579379</v>
      </c>
      <c r="BQ143" s="37">
        <v>9</v>
      </c>
      <c r="BR143" s="38" t="str">
        <f t="shared" si="121"/>
        <v>Gladsaxe</v>
      </c>
      <c r="BS143" s="41">
        <f>SMALL(BN$3:BN$31,9)</f>
        <v>5038.1102956792602</v>
      </c>
      <c r="BU143" s="16"/>
      <c r="BV143" s="6"/>
      <c r="BW143" s="14"/>
      <c r="BX143" s="16"/>
      <c r="BY143" s="16"/>
      <c r="BZ143" s="6"/>
      <c r="CA143" s="14"/>
      <c r="CB143" s="16"/>
      <c r="CC143" s="16"/>
      <c r="CD143" s="6"/>
      <c r="CE143" s="14"/>
      <c r="CF143" s="16"/>
      <c r="CG143" s="16"/>
      <c r="CH143" s="6"/>
      <c r="CI143" s="14"/>
      <c r="CJ143" s="16"/>
      <c r="CK143" s="16"/>
      <c r="CL143" s="6"/>
      <c r="CM143" s="14"/>
      <c r="CN143" s="16"/>
      <c r="CO143" s="16"/>
      <c r="CP143" s="6"/>
      <c r="CQ143" s="14"/>
      <c r="CS143" s="37">
        <v>9</v>
      </c>
      <c r="CT143" s="38" t="str">
        <f t="shared" si="122"/>
        <v>Gladsaxe</v>
      </c>
      <c r="CU143" s="41">
        <f>SMALL(CP$3:CP$31,9)</f>
        <v>7190.9290416971453</v>
      </c>
    </row>
    <row r="144" spans="3:99" x14ac:dyDescent="0.25">
      <c r="C144">
        <v>10</v>
      </c>
      <c r="D144" s="6" t="str">
        <f t="shared" si="105"/>
        <v>Hørsholm</v>
      </c>
      <c r="E144" s="8">
        <f>SMALL(E$3:E$31,10)</f>
        <v>466.59860494610018</v>
      </c>
      <c r="G144">
        <v>10</v>
      </c>
      <c r="H144" s="6" t="str">
        <f t="shared" si="106"/>
        <v>Allerød</v>
      </c>
      <c r="I144" s="8">
        <f>SMALL(I$3:I$31,10)</f>
        <v>77.486615948154395</v>
      </c>
      <c r="K144">
        <v>10</v>
      </c>
      <c r="L144" s="6" t="str">
        <f t="shared" si="107"/>
        <v>Gladsaxe</v>
      </c>
      <c r="M144" s="8">
        <f>SMALL(M$3:M$31,10)</f>
        <v>349.24605328362077</v>
      </c>
      <c r="O144">
        <v>10</v>
      </c>
      <c r="P144" s="6" t="str">
        <f t="shared" si="108"/>
        <v>Dragør</v>
      </c>
      <c r="Q144" s="8">
        <f>SMALL(Q$3:Q$31,10)</f>
        <v>1578.3016082256788</v>
      </c>
      <c r="S144">
        <v>10</v>
      </c>
      <c r="T144" s="6" t="str">
        <f t="shared" si="109"/>
        <v>Gladsaxe</v>
      </c>
      <c r="U144" s="8">
        <f>SMALL(U$3:U$31,10)</f>
        <v>412.95986030157871</v>
      </c>
      <c r="W144">
        <v>10</v>
      </c>
      <c r="X144" s="6" t="str">
        <f t="shared" si="110"/>
        <v>Rudersdal</v>
      </c>
      <c r="Y144" s="8">
        <f>SMALL(Y$3:Y$31,10)</f>
        <v>1337.9229720075339</v>
      </c>
      <c r="AA144">
        <v>10</v>
      </c>
      <c r="AB144" s="6" t="str">
        <f t="shared" si="111"/>
        <v>Rødovre</v>
      </c>
      <c r="AC144" s="8">
        <f>SMALL(AC$3:AC$31,10)</f>
        <v>1431.1897983855242</v>
      </c>
      <c r="AE144">
        <v>10</v>
      </c>
      <c r="AF144" s="6" t="str">
        <f t="shared" si="112"/>
        <v>Bornholm</v>
      </c>
      <c r="AG144" s="8">
        <f>SMALL(AG$3:AG$31,10)</f>
        <v>76.114361828647546</v>
      </c>
      <c r="AI144">
        <v>10</v>
      </c>
      <c r="AJ144" s="6" t="str">
        <f t="shared" si="113"/>
        <v>Furesø</v>
      </c>
      <c r="AK144" s="8">
        <f>SMALL(AK$3:AK$31,10)</f>
        <v>265.0879208270743</v>
      </c>
      <c r="AM144">
        <v>10</v>
      </c>
      <c r="AN144" s="6" t="str">
        <f t="shared" si="114"/>
        <v>Herlev</v>
      </c>
      <c r="AO144" s="8">
        <f>SMALL(AO$3:AO$31,10)</f>
        <v>752.54277147392554</v>
      </c>
      <c r="AQ144">
        <v>10</v>
      </c>
      <c r="AR144" s="6" t="str">
        <f t="shared" si="115"/>
        <v>Helsingør</v>
      </c>
      <c r="AS144" s="8">
        <f>SMALL(AR$3:AR$31,10)</f>
        <v>22.688598979013047</v>
      </c>
      <c r="AU144">
        <v>10</v>
      </c>
      <c r="AV144" s="6" t="str">
        <f t="shared" si="116"/>
        <v>Lyngby-Taarbæk</v>
      </c>
      <c r="AW144" s="8">
        <f>SMALL(AU$3:AU$31,10)</f>
        <v>105.93523635010165</v>
      </c>
      <c r="AY144">
        <v>10</v>
      </c>
      <c r="AZ144" s="6" t="str">
        <f t="shared" si="117"/>
        <v>Bornholm</v>
      </c>
      <c r="BA144" s="6"/>
      <c r="BB144" s="8">
        <f>SMALL(AY$3:AY$31,10)</f>
        <v>185.5287569573284</v>
      </c>
      <c r="BD144">
        <v>10</v>
      </c>
      <c r="BF144" s="6" t="str">
        <f t="shared" si="118"/>
        <v>Gentofte</v>
      </c>
      <c r="BG144" s="8">
        <f>SMALL(BC$3:BC$31,10)</f>
        <v>8708.5378286743944</v>
      </c>
      <c r="BI144">
        <v>10</v>
      </c>
      <c r="BJ144" s="6" t="str">
        <f t="shared" si="119"/>
        <v>Tårnby</v>
      </c>
      <c r="BK144" s="8">
        <f>SMALL(BG$3:BG$31,10)</f>
        <v>8089.0833167627743</v>
      </c>
      <c r="BM144">
        <v>10</v>
      </c>
      <c r="BN144" s="6" t="str">
        <f t="shared" si="120"/>
        <v>Hillerød</v>
      </c>
      <c r="BO144" s="8">
        <f>SMALL(BJ$3:BJ$31,10)</f>
        <v>132.13930965979637</v>
      </c>
      <c r="BQ144">
        <v>10</v>
      </c>
      <c r="BR144" s="6" t="str">
        <f t="shared" si="121"/>
        <v>Tårnby</v>
      </c>
      <c r="BS144" s="8">
        <f>SMALL(BN$3:BN$31,10)</f>
        <v>5209.7832571087692</v>
      </c>
      <c r="BU144" s="16"/>
      <c r="BV144" s="6"/>
      <c r="BW144" s="14"/>
      <c r="BX144" s="16"/>
      <c r="BY144" s="16"/>
      <c r="BZ144" s="6"/>
      <c r="CA144" s="14"/>
      <c r="CB144" s="16"/>
      <c r="CC144" s="16"/>
      <c r="CD144" s="6"/>
      <c r="CE144" s="14"/>
      <c r="CF144" s="16"/>
      <c r="CG144" s="16"/>
      <c r="CH144" s="6"/>
      <c r="CI144" s="14"/>
      <c r="CJ144" s="16"/>
      <c r="CK144" s="16"/>
      <c r="CL144" s="6"/>
      <c r="CM144" s="14"/>
      <c r="CN144" s="16"/>
      <c r="CO144" s="16"/>
      <c r="CP144" s="6"/>
      <c r="CQ144" s="14"/>
      <c r="CS144">
        <v>10</v>
      </c>
      <c r="CT144" s="6" t="str">
        <f t="shared" si="122"/>
        <v>Tårnby</v>
      </c>
      <c r="CU144" s="8">
        <f>SMALL(CP$3:CP$31,10)</f>
        <v>7476.6355140186906</v>
      </c>
    </row>
    <row r="145" spans="3:99" x14ac:dyDescent="0.25">
      <c r="C145">
        <v>11</v>
      </c>
      <c r="D145" s="6" t="str">
        <f t="shared" si="105"/>
        <v>Brøndby</v>
      </c>
      <c r="E145" s="8">
        <f>SMALL(E$3:E$31,11)</f>
        <v>474.68354430379748</v>
      </c>
      <c r="G145">
        <v>11</v>
      </c>
      <c r="H145" s="6" t="str">
        <f t="shared" si="106"/>
        <v>Hvidovre</v>
      </c>
      <c r="I145" s="8">
        <f>SMALL(I$3:I$31,11)</f>
        <v>86.951101692274136</v>
      </c>
      <c r="K145">
        <v>11</v>
      </c>
      <c r="L145" s="6" t="str">
        <f t="shared" si="107"/>
        <v>Brøndby</v>
      </c>
      <c r="M145" s="8">
        <f>SMALL(M$3:M$31,11)</f>
        <v>357.14285714285717</v>
      </c>
      <c r="O145">
        <v>11</v>
      </c>
      <c r="P145" s="6" t="str">
        <f t="shared" si="108"/>
        <v>Vallensbæk</v>
      </c>
      <c r="Q145" s="8">
        <f>SMALL(Q$3:Q$31,11)</f>
        <v>1605.118069281182</v>
      </c>
      <c r="S145">
        <v>11</v>
      </c>
      <c r="T145" s="6" t="str">
        <f t="shared" si="109"/>
        <v>Allerød</v>
      </c>
      <c r="U145" s="8">
        <f>SMALL(U$3:U$31,11)</f>
        <v>436.74274443505215</v>
      </c>
      <c r="W145">
        <v>11</v>
      </c>
      <c r="X145" s="6" t="str">
        <f t="shared" si="110"/>
        <v>Tårnby</v>
      </c>
      <c r="Y145" s="8">
        <f>SMALL(Y$3:Y$31,11)</f>
        <v>1511.2348379399482</v>
      </c>
      <c r="AA145">
        <v>11</v>
      </c>
      <c r="AB145" s="6" t="str">
        <f t="shared" si="111"/>
        <v>Egedal</v>
      </c>
      <c r="AC145" s="8">
        <f>SMALL(AC$3:AC$31,11)</f>
        <v>1474.2093300974614</v>
      </c>
      <c r="AE145">
        <v>11</v>
      </c>
      <c r="AF145" s="6" t="str">
        <f t="shared" si="112"/>
        <v>Brøndby</v>
      </c>
      <c r="AG145" s="8">
        <f>SMALL(AG$3:AG$31,11)</f>
        <v>76.853526220614825</v>
      </c>
      <c r="AI145">
        <v>11</v>
      </c>
      <c r="AJ145" s="6" t="str">
        <f t="shared" si="113"/>
        <v>Lyngby-Taarbæk</v>
      </c>
      <c r="AK145" s="8">
        <f>SMALL(AK$3:AK$31,11)</f>
        <v>269.13276261917713</v>
      </c>
      <c r="AM145">
        <v>11</v>
      </c>
      <c r="AN145" s="6" t="str">
        <f t="shared" si="114"/>
        <v>Glostrup</v>
      </c>
      <c r="AO145" s="8">
        <f>SMALL(AO$3:AO$31,11)</f>
        <v>796.21192641728771</v>
      </c>
      <c r="AQ145">
        <v>11</v>
      </c>
      <c r="AR145" s="6" t="str">
        <f t="shared" si="115"/>
        <v>Gladsaxe</v>
      </c>
      <c r="AS145" s="8">
        <f>SMALL(AR$3:AR$31,11)</f>
        <v>28.317247563536824</v>
      </c>
      <c r="AU145">
        <v>11</v>
      </c>
      <c r="AV145" s="6" t="str">
        <f t="shared" si="116"/>
        <v>Helsingør</v>
      </c>
      <c r="AW145" s="8">
        <f>SMALL(AU$3:AU$31,11)</f>
        <v>110.6069200226886</v>
      </c>
      <c r="AY145">
        <v>11</v>
      </c>
      <c r="AZ145" s="6" t="str">
        <f t="shared" si="117"/>
        <v>Frederikssund</v>
      </c>
      <c r="BA145" s="6"/>
      <c r="BB145" s="8">
        <f>SMALL(AY$3:AY$31,11)</f>
        <v>203.08473402823188</v>
      </c>
      <c r="BD145">
        <v>11</v>
      </c>
      <c r="BF145" s="6" t="str">
        <f t="shared" si="118"/>
        <v>Hørsholm</v>
      </c>
      <c r="BG145" s="8">
        <f>SMALL(BC$3:BC$31,11)</f>
        <v>8945.7269340519979</v>
      </c>
      <c r="BI145">
        <v>11</v>
      </c>
      <c r="BJ145" s="6" t="str">
        <f t="shared" si="119"/>
        <v>Allerød</v>
      </c>
      <c r="BK145" s="8">
        <f>SMALL(BG$3:BG$31,11)</f>
        <v>8150.1831501831493</v>
      </c>
      <c r="BM145">
        <v>11</v>
      </c>
      <c r="BN145" s="6" t="str">
        <f t="shared" si="120"/>
        <v>Helsingør</v>
      </c>
      <c r="BO145" s="8">
        <f>SMALL(BJ$3:BJ$31,11)</f>
        <v>133.29551900170165</v>
      </c>
      <c r="BQ145">
        <v>11</v>
      </c>
      <c r="BR145" s="6" t="str">
        <f t="shared" si="121"/>
        <v>Glostrup</v>
      </c>
      <c r="BS145" s="8">
        <f>SMALL(BN$3:BN$31,11)</f>
        <v>5492.2539150653083</v>
      </c>
      <c r="BU145" s="16"/>
      <c r="BV145" s="6"/>
      <c r="BW145" s="14"/>
      <c r="BX145" s="16"/>
      <c r="BY145" s="16"/>
      <c r="BZ145" s="6"/>
      <c r="CA145" s="14"/>
      <c r="CB145" s="16"/>
      <c r="CC145" s="16"/>
      <c r="CD145" s="6"/>
      <c r="CE145" s="14"/>
      <c r="CF145" s="16"/>
      <c r="CG145" s="16"/>
      <c r="CH145" s="6"/>
      <c r="CI145" s="14"/>
      <c r="CJ145" s="16"/>
      <c r="CK145" s="16"/>
      <c r="CL145" s="6"/>
      <c r="CM145" s="14"/>
      <c r="CN145" s="16"/>
      <c r="CO145" s="16"/>
      <c r="CP145" s="6"/>
      <c r="CQ145" s="14"/>
      <c r="CS145">
        <v>11</v>
      </c>
      <c r="CT145" s="6" t="str">
        <f t="shared" si="122"/>
        <v>Rudersdal</v>
      </c>
      <c r="CU145" s="8">
        <f>SMALL(CP$3:CP$31,11)</f>
        <v>7551.7958043774761</v>
      </c>
    </row>
    <row r="146" spans="3:99" x14ac:dyDescent="0.25">
      <c r="C146">
        <v>12</v>
      </c>
      <c r="D146" s="6" t="str">
        <f t="shared" si="105"/>
        <v>Høje-Taastrup</v>
      </c>
      <c r="E146" s="8">
        <f>SMALL(E$3:E$31,12)</f>
        <v>493.1532773009414</v>
      </c>
      <c r="G146">
        <v>12</v>
      </c>
      <c r="H146" s="6" t="str">
        <f t="shared" si="106"/>
        <v>Frederikssund</v>
      </c>
      <c r="I146" s="8">
        <f>SMALL(I$3:I$31,12)</f>
        <v>88.849571137351433</v>
      </c>
      <c r="K146">
        <v>12</v>
      </c>
      <c r="L146" s="6" t="str">
        <f t="shared" si="107"/>
        <v>Hillerød</v>
      </c>
      <c r="M146" s="8">
        <f>SMALL(M$3:M$31,12)</f>
        <v>409.54805065805812</v>
      </c>
      <c r="O146">
        <v>12</v>
      </c>
      <c r="P146" s="6" t="str">
        <f t="shared" si="108"/>
        <v>Frederikssund</v>
      </c>
      <c r="Q146" s="8">
        <f>SMALL(Q$3:Q$31,12)</f>
        <v>1833.916689103427</v>
      </c>
      <c r="S146">
        <v>12</v>
      </c>
      <c r="T146" s="6" t="str">
        <f t="shared" si="109"/>
        <v>Gentofte</v>
      </c>
      <c r="U146" s="8">
        <f>SMALL(U$3:U$31,12)</f>
        <v>476.5630556938616</v>
      </c>
      <c r="W146">
        <v>12</v>
      </c>
      <c r="X146" s="6" t="str">
        <f t="shared" si="110"/>
        <v>Allerød</v>
      </c>
      <c r="Y146" s="8">
        <f>SMALL(Y$3:Y$31,12)</f>
        <v>1556.7765567765566</v>
      </c>
      <c r="AA146">
        <v>12</v>
      </c>
      <c r="AB146" s="6" t="str">
        <f t="shared" si="111"/>
        <v>Høje-Taastrup</v>
      </c>
      <c r="AC146" s="8">
        <f>SMALL(AC$3:AC$31,12)</f>
        <v>1569.0059695286745</v>
      </c>
      <c r="AE146">
        <v>12</v>
      </c>
      <c r="AF146" s="6" t="str">
        <f t="shared" si="112"/>
        <v>Vallensbæk</v>
      </c>
      <c r="AG146" s="8">
        <f>SMALL(AG$3:AG$31,12)</f>
        <v>77.187142411318007</v>
      </c>
      <c r="AI146">
        <v>12</v>
      </c>
      <c r="AJ146" s="6" t="str">
        <f t="shared" si="113"/>
        <v>Herlev</v>
      </c>
      <c r="AK146" s="8">
        <f>SMALL(AK$3:AK$31,12)</f>
        <v>271.62090657887001</v>
      </c>
      <c r="AM146">
        <v>12</v>
      </c>
      <c r="AN146" s="6" t="str">
        <f t="shared" si="114"/>
        <v>Halsnæs</v>
      </c>
      <c r="AO146" s="8">
        <f>SMALL(AO$3:AO$31,12)</f>
        <v>799.5858260469397</v>
      </c>
      <c r="AQ146">
        <v>12</v>
      </c>
      <c r="AR146" s="6" t="str">
        <f t="shared" si="115"/>
        <v>Gentofte</v>
      </c>
      <c r="AS146" s="8">
        <f>SMALL(AR$3:AR$31,12)</f>
        <v>28.451525713066363</v>
      </c>
      <c r="AU146">
        <v>12</v>
      </c>
      <c r="AV146" s="6" t="str">
        <f t="shared" si="116"/>
        <v>Gribskov</v>
      </c>
      <c r="AW146" s="8">
        <f>SMALL(AU$3:AU$31,12)</f>
        <v>122.46527931845409</v>
      </c>
      <c r="AY146">
        <v>12</v>
      </c>
      <c r="AZ146" s="6" t="str">
        <f t="shared" si="117"/>
        <v>Hillerød</v>
      </c>
      <c r="BA146" s="6"/>
      <c r="BB146" s="8">
        <f>SMALL(AY$3:AY$31,12)</f>
        <v>209.11969207847037</v>
      </c>
      <c r="BD146">
        <v>12</v>
      </c>
      <c r="BF146" s="6" t="str">
        <f t="shared" si="118"/>
        <v>Egedal</v>
      </c>
      <c r="BG146" s="8">
        <f>SMALL(BC$3:BC$31,12)</f>
        <v>9058.5538734157708</v>
      </c>
      <c r="BI146">
        <v>12</v>
      </c>
      <c r="BJ146" s="6" t="str">
        <f t="shared" si="119"/>
        <v>Rudersdal</v>
      </c>
      <c r="BK146" s="8">
        <f>SMALL(BG$3:BG$31,12)</f>
        <v>8167.1754237838541</v>
      </c>
      <c r="BM146">
        <v>12</v>
      </c>
      <c r="BN146" s="6" t="str">
        <f t="shared" si="120"/>
        <v>Hørsholm</v>
      </c>
      <c r="BO146" s="8">
        <f>SMALL(BJ$3:BJ$31,12)</f>
        <v>141.3368738110336</v>
      </c>
      <c r="BQ146">
        <v>12</v>
      </c>
      <c r="BR146" s="6" t="str">
        <f t="shared" si="121"/>
        <v>Hvidovre</v>
      </c>
      <c r="BS146" s="8">
        <f>SMALL(BN$3:BN$31,12)</f>
        <v>5547.4179574282416</v>
      </c>
      <c r="BU146" s="16"/>
      <c r="BV146" s="6"/>
      <c r="BW146" s="14"/>
      <c r="BX146" s="16"/>
      <c r="BY146" s="16"/>
      <c r="BZ146" s="6"/>
      <c r="CA146" s="14"/>
      <c r="CB146" s="16"/>
      <c r="CC146" s="16"/>
      <c r="CD146" s="6"/>
      <c r="CE146" s="14"/>
      <c r="CF146" s="16"/>
      <c r="CG146" s="16"/>
      <c r="CH146" s="6"/>
      <c r="CI146" s="14"/>
      <c r="CJ146" s="16"/>
      <c r="CK146" s="16"/>
      <c r="CL146" s="6"/>
      <c r="CM146" s="14"/>
      <c r="CN146" s="16"/>
      <c r="CO146" s="16"/>
      <c r="CP146" s="6"/>
      <c r="CQ146" s="14"/>
      <c r="CS146">
        <v>12</v>
      </c>
      <c r="CT146" s="6" t="str">
        <f t="shared" si="122"/>
        <v>Allerød</v>
      </c>
      <c r="CU146" s="8">
        <f>SMALL(CP$3:CP$31,12)</f>
        <v>7903.6348267117492</v>
      </c>
    </row>
    <row r="147" spans="3:99" x14ac:dyDescent="0.25">
      <c r="C147">
        <v>13</v>
      </c>
      <c r="D147" s="6" t="str">
        <f t="shared" si="105"/>
        <v>Egedal</v>
      </c>
      <c r="E147" s="8">
        <f>SMALL(E$3:E$31,13)</f>
        <v>497.05304518664047</v>
      </c>
      <c r="G147">
        <v>13</v>
      </c>
      <c r="H147" s="6" t="str">
        <f t="shared" si="106"/>
        <v>Rødovre</v>
      </c>
      <c r="I147" s="8">
        <f>SMALL(I$3:I$31,13)</f>
        <v>93.592793354911677</v>
      </c>
      <c r="K147">
        <v>13</v>
      </c>
      <c r="L147" s="6" t="str">
        <f t="shared" si="107"/>
        <v>Allerød</v>
      </c>
      <c r="M147" s="8">
        <f>SMALL(M$3:M$31,13)</f>
        <v>422.65426880811498</v>
      </c>
      <c r="O147">
        <v>13</v>
      </c>
      <c r="P147" s="6" t="str">
        <f t="shared" si="108"/>
        <v>København</v>
      </c>
      <c r="Q147" s="8">
        <f>SMALL(Q$3:Q$31,13)</f>
        <v>1936.425045191708</v>
      </c>
      <c r="S147">
        <v>13</v>
      </c>
      <c r="T147" s="6" t="str">
        <f t="shared" si="109"/>
        <v>Hillerød</v>
      </c>
      <c r="U147" s="8">
        <f>SMALL(U$3:U$31,13)</f>
        <v>491.83635460640676</v>
      </c>
      <c r="W147">
        <v>13</v>
      </c>
      <c r="X147" s="6" t="str">
        <f t="shared" si="110"/>
        <v>Ballerup</v>
      </c>
      <c r="Y147" s="8">
        <f>SMALL(Y$3:Y$31,13)</f>
        <v>1568.2106055937834</v>
      </c>
      <c r="AA147">
        <v>13</v>
      </c>
      <c r="AB147" s="6" t="str">
        <f t="shared" si="111"/>
        <v>Glostrup</v>
      </c>
      <c r="AC147" s="8">
        <f>SMALL(AC$3:AC$31,13)</f>
        <v>1581.1985228749231</v>
      </c>
      <c r="AE147">
        <v>13</v>
      </c>
      <c r="AF147" s="6" t="str">
        <f t="shared" si="112"/>
        <v>Egedal</v>
      </c>
      <c r="AG147" s="8">
        <f>SMALL(AG$3:AG$31,13)</f>
        <v>79.702607958704107</v>
      </c>
      <c r="AI147">
        <v>13</v>
      </c>
      <c r="AJ147" s="6" t="str">
        <f t="shared" si="113"/>
        <v>Tårnby</v>
      </c>
      <c r="AK147" s="8">
        <f>SMALL(AK$3:AK$31,13)</f>
        <v>274.40843109962219</v>
      </c>
      <c r="AM147">
        <v>13</v>
      </c>
      <c r="AN147" s="6" t="str">
        <f t="shared" si="114"/>
        <v>Frederikssund</v>
      </c>
      <c r="AO147" s="8">
        <f>SMALL(AO$3:AO$31,13)</f>
        <v>808.87726451017352</v>
      </c>
      <c r="AQ147">
        <v>13</v>
      </c>
      <c r="AR147" s="6" t="str">
        <f t="shared" si="115"/>
        <v>Høje-Taastrup</v>
      </c>
      <c r="AS147" s="8">
        <f>SMALL(AR$3:AR$31,13)</f>
        <v>30.619821211131239</v>
      </c>
      <c r="AU147">
        <v>13</v>
      </c>
      <c r="AV147" s="6" t="str">
        <f t="shared" si="116"/>
        <v>Egedal</v>
      </c>
      <c r="AW147" s="8">
        <f>SMALL(AU$3:AU$31,13)</f>
        <v>125.50560499248816</v>
      </c>
      <c r="AY147">
        <v>13</v>
      </c>
      <c r="AZ147" s="6" t="str">
        <f t="shared" si="117"/>
        <v>Rødovre</v>
      </c>
      <c r="BA147" s="6"/>
      <c r="BB147" s="8">
        <f>SMALL(AY$3:AY$31,13)</f>
        <v>214.48348477167261</v>
      </c>
      <c r="BD147">
        <v>13</v>
      </c>
      <c r="BF147" s="6" t="str">
        <f t="shared" si="118"/>
        <v>Helsingør</v>
      </c>
      <c r="BG147" s="8">
        <f>SMALL(BC$3:BC$31,13)</f>
        <v>9421.4407260351654</v>
      </c>
      <c r="BI147">
        <v>13</v>
      </c>
      <c r="BJ147" s="6" t="str">
        <f t="shared" si="119"/>
        <v>Hvidovre</v>
      </c>
      <c r="BK147" s="8">
        <f>SMALL(BG$3:BG$31,13)</f>
        <v>8454.8259419702699</v>
      </c>
      <c r="BM147">
        <v>13</v>
      </c>
      <c r="BN147" s="6" t="str">
        <f t="shared" si="120"/>
        <v>Gribskov</v>
      </c>
      <c r="BO147" s="8">
        <f>SMALL(BJ$3:BJ$31,13)</f>
        <v>154.41274348848557</v>
      </c>
      <c r="BQ147">
        <v>13</v>
      </c>
      <c r="BR147" s="6" t="str">
        <f t="shared" si="121"/>
        <v>Rudersdal</v>
      </c>
      <c r="BS147" s="8">
        <f>SMALL(BN$3:BN$31,13)</f>
        <v>5708.9043320127294</v>
      </c>
      <c r="BU147" s="16"/>
      <c r="BV147" s="6"/>
      <c r="BW147" s="14"/>
      <c r="BX147" s="16"/>
      <c r="BY147" s="16"/>
      <c r="BZ147" s="6"/>
      <c r="CA147" s="14"/>
      <c r="CB147" s="16"/>
      <c r="CC147" s="16"/>
      <c r="CD147" s="6"/>
      <c r="CE147" s="14"/>
      <c r="CF147" s="16"/>
      <c r="CG147" s="16"/>
      <c r="CH147" s="6"/>
      <c r="CI147" s="14"/>
      <c r="CJ147" s="16"/>
      <c r="CK147" s="16"/>
      <c r="CL147" s="6"/>
      <c r="CM147" s="14"/>
      <c r="CN147" s="16"/>
      <c r="CO147" s="16"/>
      <c r="CP147" s="6"/>
      <c r="CQ147" s="14"/>
      <c r="CS147">
        <v>13</v>
      </c>
      <c r="CT147" s="6" t="str">
        <f t="shared" si="122"/>
        <v>Hvidovre</v>
      </c>
      <c r="CU147" s="8">
        <f>SMALL(CP$3:CP$31,13)</f>
        <v>7921.8998348240748</v>
      </c>
    </row>
    <row r="148" spans="3:99" x14ac:dyDescent="0.25">
      <c r="C148">
        <v>14</v>
      </c>
      <c r="D148" s="6" t="str">
        <f t="shared" si="105"/>
        <v>Herlev</v>
      </c>
      <c r="E148" s="8">
        <f>SMALL(E$3:E$31,14)</f>
        <v>511.49391498618377</v>
      </c>
      <c r="G148">
        <v>14</v>
      </c>
      <c r="H148" s="6" t="str">
        <f t="shared" si="106"/>
        <v>Brøndby</v>
      </c>
      <c r="I148" s="8">
        <f>SMALL(I$3:I$31,14)</f>
        <v>108.49909584086799</v>
      </c>
      <c r="K148">
        <v>14</v>
      </c>
      <c r="L148" s="6" t="str">
        <f t="shared" si="107"/>
        <v>Ishøj</v>
      </c>
      <c r="M148" s="8">
        <f>SMALL(M$3:M$31,14)</f>
        <v>432.9599340251529</v>
      </c>
      <c r="O148">
        <v>14</v>
      </c>
      <c r="P148" s="6" t="str">
        <f t="shared" si="108"/>
        <v>Gladsaxe</v>
      </c>
      <c r="Q148" s="8">
        <f>SMALL(Q$3:Q$31,14)</f>
        <v>1991.6464119687562</v>
      </c>
      <c r="S148">
        <v>14</v>
      </c>
      <c r="T148" s="6" t="str">
        <f t="shared" si="109"/>
        <v>Tårnby</v>
      </c>
      <c r="U148" s="8">
        <f>SMALL(U$3:U$31,14)</f>
        <v>497.11672300656193</v>
      </c>
      <c r="W148">
        <v>14</v>
      </c>
      <c r="X148" s="6" t="str">
        <f t="shared" si="110"/>
        <v>Gentofte</v>
      </c>
      <c r="Y148" s="8">
        <f>SMALL(Y$3:Y$31,14)</f>
        <v>1685.752898499182</v>
      </c>
      <c r="AA148">
        <v>14</v>
      </c>
      <c r="AB148" s="6" t="str">
        <f t="shared" si="111"/>
        <v>Ishøj</v>
      </c>
      <c r="AC148" s="8">
        <f>SMALL(AC$3:AC$31,14)</f>
        <v>1608.136897807711</v>
      </c>
      <c r="AE148">
        <v>14</v>
      </c>
      <c r="AF148" s="6" t="str">
        <f t="shared" si="112"/>
        <v>Hvidovre</v>
      </c>
      <c r="AG148" s="8">
        <f>SMALL(AG$3:AG$31,14)</f>
        <v>81.029700501760843</v>
      </c>
      <c r="AI148">
        <v>14</v>
      </c>
      <c r="AJ148" s="6" t="str">
        <f t="shared" si="113"/>
        <v>Ishøj</v>
      </c>
      <c r="AK148" s="8">
        <f>SMALL(AK$3:AK$31,14)</f>
        <v>274.89519620644631</v>
      </c>
      <c r="AM148">
        <v>14</v>
      </c>
      <c r="AN148" s="6" t="str">
        <f t="shared" si="114"/>
        <v>Gladsaxe</v>
      </c>
      <c r="AO148" s="8">
        <f>SMALL(AO$3:AO$31,14)</f>
        <v>825.91972060315743</v>
      </c>
      <c r="AQ148">
        <v>14</v>
      </c>
      <c r="AR148" s="6" t="str">
        <f t="shared" si="115"/>
        <v>Ballerup</v>
      </c>
      <c r="AS148" s="8">
        <f>SMALL(AR$3:AR$31,14)</f>
        <v>31.666153161480263</v>
      </c>
      <c r="AU148">
        <v>14</v>
      </c>
      <c r="AV148" s="6" t="str">
        <f t="shared" si="116"/>
        <v>Frederikssund</v>
      </c>
      <c r="AW148" s="8">
        <f>SMALL(AU$3:AU$31,14)</f>
        <v>144.23631678141467</v>
      </c>
      <c r="AY148">
        <v>14</v>
      </c>
      <c r="AZ148" s="6" t="str">
        <f t="shared" si="117"/>
        <v>Frederiksberg</v>
      </c>
      <c r="BA148" s="6"/>
      <c r="BB148" s="8">
        <f>SMALL(AY$3:AY$31,14)</f>
        <v>215.11002587134092</v>
      </c>
      <c r="BD148">
        <v>14</v>
      </c>
      <c r="BF148" s="6" t="str">
        <f t="shared" si="118"/>
        <v>Ishøj</v>
      </c>
      <c r="BG148" s="8">
        <f>SMALL(BC$3:BC$31,14)</f>
        <v>10009.621331867227</v>
      </c>
      <c r="BI148">
        <v>14</v>
      </c>
      <c r="BJ148" s="6" t="str">
        <f t="shared" si="119"/>
        <v>Gentofte</v>
      </c>
      <c r="BK148" s="8">
        <f>SMALL(BG$3:BG$31,14)</f>
        <v>8623.1832515351962</v>
      </c>
      <c r="BM148">
        <v>14</v>
      </c>
      <c r="BN148" s="6" t="str">
        <f t="shared" si="120"/>
        <v>Egedal</v>
      </c>
      <c r="BO148" s="8">
        <f>SMALL(BJ$3:BJ$31,14)</f>
        <v>178.66635848838553</v>
      </c>
      <c r="BQ148">
        <v>14</v>
      </c>
      <c r="BR148" s="6" t="str">
        <f t="shared" si="121"/>
        <v>Allerød</v>
      </c>
      <c r="BS148" s="8">
        <f>SMALL(BN$3:BN$31,14)</f>
        <v>5734.0095801634252</v>
      </c>
      <c r="BU148" s="16"/>
      <c r="BV148" s="6"/>
      <c r="BW148" s="14"/>
      <c r="BX148" s="16"/>
      <c r="BY148" s="16"/>
      <c r="BZ148" s="6"/>
      <c r="CA148" s="14"/>
      <c r="CB148" s="16"/>
      <c r="CC148" s="16"/>
      <c r="CD148" s="6"/>
      <c r="CE148" s="14"/>
      <c r="CF148" s="16"/>
      <c r="CG148" s="16"/>
      <c r="CH148" s="6"/>
      <c r="CI148" s="14"/>
      <c r="CJ148" s="16"/>
      <c r="CK148" s="16"/>
      <c r="CL148" s="6"/>
      <c r="CM148" s="14"/>
      <c r="CN148" s="16"/>
      <c r="CO148" s="16"/>
      <c r="CP148" s="6"/>
      <c r="CQ148" s="14"/>
      <c r="CS148">
        <v>14</v>
      </c>
      <c r="CT148" s="6" t="str">
        <f t="shared" si="122"/>
        <v>Gentofte</v>
      </c>
      <c r="CU148" s="8">
        <f>SMALL(CP$3:CP$31,14)</f>
        <v>8267.5391801218666</v>
      </c>
    </row>
    <row r="149" spans="3:99" x14ac:dyDescent="0.25">
      <c r="C149">
        <v>15</v>
      </c>
      <c r="D149" s="6" t="str">
        <f t="shared" si="105"/>
        <v>Fredensborg</v>
      </c>
      <c r="E149" s="8">
        <f>SMALL(E$3:E$31,15)</f>
        <v>516.34664326458972</v>
      </c>
      <c r="G149">
        <v>15</v>
      </c>
      <c r="H149" s="6" t="str">
        <f t="shared" si="106"/>
        <v>Vallensbæk</v>
      </c>
      <c r="I149" s="8">
        <f>SMALL(I$3:I$31,15)</f>
        <v>112.24383647144492</v>
      </c>
      <c r="K149">
        <v>15</v>
      </c>
      <c r="L149" s="6" t="str">
        <f t="shared" si="107"/>
        <v>Helsingør</v>
      </c>
      <c r="M149" s="8">
        <f>SMALL(M$3:M$31,15)</f>
        <v>453.7719795802609</v>
      </c>
      <c r="O149">
        <v>15</v>
      </c>
      <c r="P149" s="6" t="str">
        <f t="shared" si="108"/>
        <v>Furesø</v>
      </c>
      <c r="Q149" s="8">
        <f>SMALL(Q$3:Q$31,15)</f>
        <v>2085.3583105063176</v>
      </c>
      <c r="S149">
        <v>15</v>
      </c>
      <c r="T149" s="6" t="str">
        <f t="shared" si="109"/>
        <v>Rudersdal</v>
      </c>
      <c r="U149" s="8">
        <f>SMALL(U$3:U$31,15)</f>
        <v>539.06605182827832</v>
      </c>
      <c r="W149">
        <v>15</v>
      </c>
      <c r="X149" s="6" t="str">
        <f t="shared" si="110"/>
        <v>Halsnæs</v>
      </c>
      <c r="Y149" s="8">
        <f>SMALL(Y$3:Y$31,15)</f>
        <v>1754.4868844914863</v>
      </c>
      <c r="AA149">
        <v>15</v>
      </c>
      <c r="AB149" s="6" t="str">
        <f t="shared" si="111"/>
        <v>Brøndby</v>
      </c>
      <c r="AC149" s="8">
        <f>SMALL(AC$3:AC$31,15)</f>
        <v>1645.5696202531647</v>
      </c>
      <c r="AE149">
        <v>15</v>
      </c>
      <c r="AF149" s="6" t="str">
        <f t="shared" si="112"/>
        <v>Helsingør</v>
      </c>
      <c r="AG149" s="8">
        <f>SMALL(AG$3:AG$31,15)</f>
        <v>82.246171298922292</v>
      </c>
      <c r="AI149">
        <v>15</v>
      </c>
      <c r="AJ149" s="6" t="str">
        <f t="shared" si="113"/>
        <v>Hørsholm</v>
      </c>
      <c r="AK149" s="8">
        <f>SMALL(AK$3:AK$31,15)</f>
        <v>280.08386176284085</v>
      </c>
      <c r="AM149">
        <v>15</v>
      </c>
      <c r="AN149" s="6" t="str">
        <f t="shared" si="114"/>
        <v>Gentofte</v>
      </c>
      <c r="AO149" s="8">
        <f>SMALL(AO$3:AO$31,15)</f>
        <v>834.57808758327985</v>
      </c>
      <c r="AQ149">
        <v>15</v>
      </c>
      <c r="AR149" s="6" t="str">
        <f t="shared" si="115"/>
        <v>Gribskov</v>
      </c>
      <c r="AS149" s="8">
        <f>SMALL(AR$3:AR$31,15)</f>
        <v>31.947464170031505</v>
      </c>
      <c r="AU149">
        <v>15</v>
      </c>
      <c r="AV149" s="6" t="str">
        <f t="shared" si="116"/>
        <v>Fredensborg</v>
      </c>
      <c r="AW149" s="8">
        <f>SMALL(AU$3:AU$31,15)</f>
        <v>158.75892935498027</v>
      </c>
      <c r="AY149">
        <v>15</v>
      </c>
      <c r="AZ149" s="6" t="str">
        <f t="shared" si="117"/>
        <v>Helsingør</v>
      </c>
      <c r="BA149" s="6"/>
      <c r="BB149" s="8">
        <f>SMALL(AY$3:AY$31,15)</f>
        <v>235.39421440726036</v>
      </c>
      <c r="BD149">
        <v>15</v>
      </c>
      <c r="BF149" s="6" t="str">
        <f t="shared" si="118"/>
        <v>Frederikssund</v>
      </c>
      <c r="BG149" s="8">
        <f>SMALL(BC$3:BC$31,15)</f>
        <v>10028.078003000117</v>
      </c>
      <c r="BI149">
        <v>15</v>
      </c>
      <c r="BJ149" s="6" t="str">
        <f t="shared" si="119"/>
        <v>Hørsholm</v>
      </c>
      <c r="BK149" s="8">
        <f>SMALL(BG$3:BG$31,15)</f>
        <v>8804.3900602409649</v>
      </c>
      <c r="BM149">
        <v>15</v>
      </c>
      <c r="BN149" s="6" t="str">
        <f t="shared" si="120"/>
        <v>Hvidovre</v>
      </c>
      <c r="BO149" s="8">
        <f>SMALL(BJ$3:BJ$31,15)</f>
        <v>183.87508960014961</v>
      </c>
      <c r="BQ149">
        <v>15</v>
      </c>
      <c r="BR149" s="6" t="str">
        <f t="shared" si="121"/>
        <v>Gentofte</v>
      </c>
      <c r="BS149" s="8">
        <f>SMALL(BN$3:BN$31,15)</f>
        <v>5939.2559926026051</v>
      </c>
      <c r="BU149" s="16"/>
      <c r="BV149" s="6"/>
      <c r="BW149" s="14"/>
      <c r="BX149" s="16"/>
      <c r="BY149" s="16"/>
      <c r="BZ149" s="6"/>
      <c r="CA149" s="14"/>
      <c r="CB149" s="16"/>
      <c r="CC149" s="16"/>
      <c r="CD149" s="6"/>
      <c r="CE149" s="14"/>
      <c r="CF149" s="16"/>
      <c r="CG149" s="16"/>
      <c r="CH149" s="6"/>
      <c r="CI149" s="14"/>
      <c r="CJ149" s="16"/>
      <c r="CK149" s="16"/>
      <c r="CL149" s="6"/>
      <c r="CM149" s="14"/>
      <c r="CN149" s="16"/>
      <c r="CO149" s="16"/>
      <c r="CP149" s="6"/>
      <c r="CQ149" s="14"/>
      <c r="CS149">
        <v>15</v>
      </c>
      <c r="CT149" s="6" t="str">
        <f t="shared" si="122"/>
        <v>Hørsholm</v>
      </c>
      <c r="CU149" s="8">
        <f>SMALL(CP$3:CP$31,15)</f>
        <v>8337.7914552948641</v>
      </c>
    </row>
    <row r="150" spans="3:99" x14ac:dyDescent="0.25">
      <c r="C150">
        <v>16</v>
      </c>
      <c r="D150" s="6" t="str">
        <f t="shared" si="105"/>
        <v>Rødovre</v>
      </c>
      <c r="E150" s="8">
        <f>SMALL(E$3:E$31,16)</f>
        <v>518.66006317513552</v>
      </c>
      <c r="G150">
        <v>16</v>
      </c>
      <c r="H150" s="6" t="str">
        <f t="shared" si="106"/>
        <v>Helsingør</v>
      </c>
      <c r="I150" s="8">
        <f>SMALL(I$3:I$31,16)</f>
        <v>113.44299489506523</v>
      </c>
      <c r="K150">
        <v>16</v>
      </c>
      <c r="L150" s="6" t="str">
        <f t="shared" si="107"/>
        <v>Ballerup</v>
      </c>
      <c r="M150" s="8">
        <f>SMALL(M$3:M$31,16)</f>
        <v>488.89117113416171</v>
      </c>
      <c r="O150">
        <v>16</v>
      </c>
      <c r="P150" s="6" t="str">
        <f t="shared" si="108"/>
        <v>Halsnæs</v>
      </c>
      <c r="Q150" s="8">
        <f>SMALL(Q$3:Q$31,16)</f>
        <v>2111.13667740451</v>
      </c>
      <c r="S150">
        <v>16</v>
      </c>
      <c r="T150" s="6" t="str">
        <f t="shared" si="109"/>
        <v>Rødovre</v>
      </c>
      <c r="U150" s="8">
        <f>SMALL(U$3:U$31,16)</f>
        <v>542.05826151386339</v>
      </c>
      <c r="W150">
        <v>16</v>
      </c>
      <c r="X150" s="6" t="str">
        <f t="shared" si="110"/>
        <v>Gribskov</v>
      </c>
      <c r="Y150" s="8">
        <f>SMALL(Y$3:Y$31,16)</f>
        <v>1787.7268491813466</v>
      </c>
      <c r="AA150">
        <v>16</v>
      </c>
      <c r="AB150" s="6" t="str">
        <f t="shared" si="111"/>
        <v>Tårnby</v>
      </c>
      <c r="AC150" s="8">
        <f>SMALL(AC$3:AC$31,16)</f>
        <v>1662.3583217339431</v>
      </c>
      <c r="AE150">
        <v>16</v>
      </c>
      <c r="AF150" s="6" t="str">
        <f t="shared" si="112"/>
        <v>Albertslund</v>
      </c>
      <c r="AG150" s="8">
        <f>SMALL(AG$3:AG$31,16)</f>
        <v>85.570875665215283</v>
      </c>
      <c r="AI150">
        <v>16</v>
      </c>
      <c r="AJ150" s="6" t="str">
        <f t="shared" si="113"/>
        <v>Glostrup</v>
      </c>
      <c r="AK150" s="8">
        <f>SMALL(AK$3:AK$31,16)</f>
        <v>289.72167133967037</v>
      </c>
      <c r="AM150">
        <v>16</v>
      </c>
      <c r="AN150" s="6" t="str">
        <f t="shared" si="114"/>
        <v>Hørsholm</v>
      </c>
      <c r="AO150" s="8">
        <f>SMALL(AO$3:AO$31,16)</f>
        <v>856.48343373493981</v>
      </c>
      <c r="AQ150">
        <v>16</v>
      </c>
      <c r="AR150" s="6" t="str">
        <f t="shared" si="115"/>
        <v>Halsnæs</v>
      </c>
      <c r="AS150" s="8">
        <f>SMALL(AR$3:AR$31,16)</f>
        <v>34.514496088357113</v>
      </c>
      <c r="AU150">
        <v>16</v>
      </c>
      <c r="AV150" s="6" t="str">
        <f t="shared" si="116"/>
        <v>Ballerup</v>
      </c>
      <c r="AW150" s="8">
        <f>SMALL(AU$3:AU$31,16)</f>
        <v>166.85495190168086</v>
      </c>
      <c r="AY150">
        <v>16</v>
      </c>
      <c r="AZ150" s="6" t="str">
        <f t="shared" si="117"/>
        <v>Brøndby</v>
      </c>
      <c r="BA150" s="6"/>
      <c r="BB150" s="8">
        <f>SMALL(AY$3:AY$31,16)</f>
        <v>239.60216998191677</v>
      </c>
      <c r="BD150">
        <v>16</v>
      </c>
      <c r="BF150" s="6" t="str">
        <f t="shared" si="118"/>
        <v>Halsnæs</v>
      </c>
      <c r="BG150" s="8">
        <f>SMALL(BC$3:BC$31,16)</f>
        <v>10400.368154624939</v>
      </c>
      <c r="BI150">
        <v>16</v>
      </c>
      <c r="BJ150" s="6" t="str">
        <f t="shared" si="119"/>
        <v>Egedal</v>
      </c>
      <c r="BK150" s="8">
        <f>SMALL(BG$3:BG$31,16)</f>
        <v>8879.8875149273863</v>
      </c>
      <c r="BM150">
        <v>16</v>
      </c>
      <c r="BN150" s="6" t="str">
        <f t="shared" si="120"/>
        <v>Brøndby</v>
      </c>
      <c r="BO150" s="8">
        <f>SMALL(BJ$3:BJ$31,16)</f>
        <v>189.87341772151893</v>
      </c>
      <c r="BQ150">
        <v>16</v>
      </c>
      <c r="BR150" s="6" t="str">
        <f t="shared" si="121"/>
        <v>Egedal</v>
      </c>
      <c r="BS150" s="8">
        <f>SMALL(BN$3:BN$31,16)</f>
        <v>6232.8672136831146</v>
      </c>
      <c r="BU150" s="16"/>
      <c r="BV150" s="6"/>
      <c r="BW150" s="14"/>
      <c r="BX150" s="16"/>
      <c r="BY150" s="16"/>
      <c r="BZ150" s="6"/>
      <c r="CA150" s="14"/>
      <c r="CB150" s="16"/>
      <c r="CC150" s="16"/>
      <c r="CD150" s="6"/>
      <c r="CE150" s="14"/>
      <c r="CF150" s="16"/>
      <c r="CG150" s="16"/>
      <c r="CH150" s="6"/>
      <c r="CI150" s="14"/>
      <c r="CJ150" s="16"/>
      <c r="CK150" s="16"/>
      <c r="CL150" s="6"/>
      <c r="CM150" s="14"/>
      <c r="CN150" s="16"/>
      <c r="CO150" s="16"/>
      <c r="CP150" s="6"/>
      <c r="CQ150" s="14"/>
      <c r="CS150">
        <v>16</v>
      </c>
      <c r="CT150" s="6" t="str">
        <f t="shared" si="122"/>
        <v>Egedal</v>
      </c>
      <c r="CU150" s="8">
        <f>SMALL(CP$3:CP$31,16)</f>
        <v>8382.8344697407447</v>
      </c>
    </row>
    <row r="151" spans="3:99" x14ac:dyDescent="0.25">
      <c r="C151">
        <v>17</v>
      </c>
      <c r="D151" s="6" t="str">
        <f t="shared" si="105"/>
        <v>Hvidovre</v>
      </c>
      <c r="E151" s="8">
        <f>SMALL(E$3:E$31,17)</f>
        <v>532.92610714619627</v>
      </c>
      <c r="G151">
        <v>17</v>
      </c>
      <c r="H151" s="6" t="str">
        <f t="shared" si="106"/>
        <v>Gribskov</v>
      </c>
      <c r="I151" s="8">
        <f>SMALL(I$3:I$31,17)</f>
        <v>132.22700448151929</v>
      </c>
      <c r="K151">
        <v>17</v>
      </c>
      <c r="L151" s="6" t="str">
        <f t="shared" si="107"/>
        <v>Rødovre</v>
      </c>
      <c r="M151" s="8">
        <f>SMALL(M$3:M$31,17)</f>
        <v>491.36216511328627</v>
      </c>
      <c r="O151">
        <v>17</v>
      </c>
      <c r="P151" s="6" t="str">
        <f t="shared" si="108"/>
        <v>Gentofte</v>
      </c>
      <c r="Q151" s="8">
        <f>SMALL(Q$3:Q$31,17)</f>
        <v>2112.5257841951779</v>
      </c>
      <c r="S151">
        <v>17</v>
      </c>
      <c r="T151" s="6" t="str">
        <f t="shared" si="109"/>
        <v>Fredensborg</v>
      </c>
      <c r="U151" s="8">
        <f>SMALL(U$3:U$31,17)</f>
        <v>575.73940324703813</v>
      </c>
      <c r="W151">
        <v>17</v>
      </c>
      <c r="X151" s="6" t="str">
        <f t="shared" si="110"/>
        <v>Frederikssund</v>
      </c>
      <c r="Y151" s="8">
        <f>SMALL(Y$3:Y$31,17)</f>
        <v>1804.3001653909766</v>
      </c>
      <c r="AA151">
        <v>17</v>
      </c>
      <c r="AB151" s="6" t="str">
        <f t="shared" si="111"/>
        <v>Gentofte</v>
      </c>
      <c r="AC151" s="8">
        <f>SMALL(AC$3:AC$31,17)</f>
        <v>1664.4142542143823</v>
      </c>
      <c r="AE151">
        <v>17</v>
      </c>
      <c r="AF151" s="6" t="str">
        <f t="shared" si="112"/>
        <v>Glostrup</v>
      </c>
      <c r="AG151" s="8">
        <f>SMALL(AG$3:AG$31,17)</f>
        <v>87.584353415851737</v>
      </c>
      <c r="AI151">
        <v>17</v>
      </c>
      <c r="AJ151" s="6" t="str">
        <f t="shared" si="113"/>
        <v>Rudersdal</v>
      </c>
      <c r="AK151" s="8">
        <f>SMALL(AK$3:AK$31,17)</f>
        <v>298.75949860362414</v>
      </c>
      <c r="AM151">
        <v>17</v>
      </c>
      <c r="AN151" s="6" t="str">
        <f t="shared" si="114"/>
        <v>Egedal</v>
      </c>
      <c r="AO151" s="8">
        <f>SMALL(AO$3:AO$31,17)</f>
        <v>857.89129011132945</v>
      </c>
      <c r="AQ151">
        <v>17</v>
      </c>
      <c r="AR151" s="6" t="str">
        <f t="shared" si="115"/>
        <v>Hørsholm</v>
      </c>
      <c r="AS151" s="8">
        <f>SMALL(AR$3:AR$31,17)</f>
        <v>38.173113506658211</v>
      </c>
      <c r="AU151">
        <v>17</v>
      </c>
      <c r="AV151" s="6" t="str">
        <f t="shared" si="116"/>
        <v>Gladsaxe</v>
      </c>
      <c r="AW151" s="8">
        <f>SMALL(AU$3:AU$31,17)</f>
        <v>172.26325601151569</v>
      </c>
      <c r="AY151">
        <v>17</v>
      </c>
      <c r="AZ151" s="6" t="str">
        <f t="shared" si="117"/>
        <v>Gribskov</v>
      </c>
      <c r="BA151" s="6"/>
      <c r="BB151" s="8">
        <f>SMALL(AY$3:AY$31,17)</f>
        <v>239.60598127523627</v>
      </c>
      <c r="BD151">
        <v>17</v>
      </c>
      <c r="BF151" s="6" t="str">
        <f t="shared" si="118"/>
        <v>Brøndby</v>
      </c>
      <c r="BG151" s="8">
        <f>SMALL(BC$3:BC$31,17)</f>
        <v>10429.475587703437</v>
      </c>
      <c r="BI151">
        <v>17</v>
      </c>
      <c r="BJ151" s="6" t="str">
        <f t="shared" si="119"/>
        <v>Helsingør</v>
      </c>
      <c r="BK151" s="8">
        <f>SMALL(BG$3:BG$31,17)</f>
        <v>9288.1452070334635</v>
      </c>
      <c r="BM151">
        <v>17</v>
      </c>
      <c r="BN151" s="6" t="str">
        <f t="shared" si="120"/>
        <v>Frederikssund</v>
      </c>
      <c r="BO151" s="8">
        <f>SMALL(BJ$3:BJ$31,17)</f>
        <v>198.08454171314281</v>
      </c>
      <c r="BQ151">
        <v>17</v>
      </c>
      <c r="BR151" s="6" t="str">
        <f t="shared" si="121"/>
        <v>Ishøj</v>
      </c>
      <c r="BS151" s="8">
        <f>SMALL(BN$3:BN$31,17)</f>
        <v>6246.9933337914908</v>
      </c>
      <c r="BU151" s="16"/>
      <c r="BV151" s="6"/>
      <c r="BW151" s="14"/>
      <c r="BX151" s="16"/>
      <c r="BY151" s="16"/>
      <c r="BZ151" s="6"/>
      <c r="CA151" s="14"/>
      <c r="CB151" s="16"/>
      <c r="CC151" s="16"/>
      <c r="CD151" s="6"/>
      <c r="CE151" s="14"/>
      <c r="CF151" s="16"/>
      <c r="CG151" s="16"/>
      <c r="CH151" s="6"/>
      <c r="CI151" s="14"/>
      <c r="CJ151" s="16"/>
      <c r="CK151" s="16"/>
      <c r="CL151" s="6"/>
      <c r="CM151" s="14"/>
      <c r="CN151" s="16"/>
      <c r="CO151" s="16"/>
      <c r="CP151" s="6"/>
      <c r="CQ151" s="14"/>
      <c r="CS151">
        <v>17</v>
      </c>
      <c r="CT151" s="6" t="str">
        <f t="shared" si="122"/>
        <v>Helsingør</v>
      </c>
      <c r="CU151" s="8">
        <f>SMALL(CP$3:CP$31,17)</f>
        <v>8701.0777084515012</v>
      </c>
    </row>
    <row r="152" spans="3:99" x14ac:dyDescent="0.25">
      <c r="C152">
        <v>18</v>
      </c>
      <c r="D152" s="6" t="str">
        <f t="shared" si="105"/>
        <v>Glostrup</v>
      </c>
      <c r="E152" s="8">
        <f>SMALL(E$3:E$31,18)</f>
        <v>553.50988169322295</v>
      </c>
      <c r="G152">
        <v>18</v>
      </c>
      <c r="H152" s="6" t="str">
        <f t="shared" si="106"/>
        <v>Albertslund</v>
      </c>
      <c r="I152" s="8">
        <f>SMALL(I$3:I$31,18)</f>
        <v>134.79680696661828</v>
      </c>
      <c r="K152">
        <v>18</v>
      </c>
      <c r="L152" s="6" t="str">
        <f t="shared" si="107"/>
        <v>Gribskov</v>
      </c>
      <c r="M152" s="8">
        <f>SMALL(M$3:M$31,18)</f>
        <v>492.96712073479165</v>
      </c>
      <c r="O152">
        <v>18</v>
      </c>
      <c r="P152" s="6" t="str">
        <f t="shared" si="108"/>
        <v>Høje-Taastrup</v>
      </c>
      <c r="Q152" s="8">
        <f>SMALL(Q$3:Q$31,18)</f>
        <v>2220.0706839713703</v>
      </c>
      <c r="S152">
        <v>18</v>
      </c>
      <c r="T152" s="6" t="str">
        <f t="shared" si="109"/>
        <v>Ishøj</v>
      </c>
      <c r="U152" s="8">
        <f>SMALL(U$3:U$31,18)</f>
        <v>673.49323070579339</v>
      </c>
      <c r="W152">
        <v>18</v>
      </c>
      <c r="X152" s="6" t="str">
        <f t="shared" si="110"/>
        <v>Frederiksberg</v>
      </c>
      <c r="Y152" s="8">
        <f>SMALL(Y$3:Y$31,18)</f>
        <v>1925.8161099968024</v>
      </c>
      <c r="AA152">
        <v>18</v>
      </c>
      <c r="AB152" s="6" t="str">
        <f t="shared" si="111"/>
        <v>Hillerød</v>
      </c>
      <c r="AC152" s="8">
        <f>SMALL(AC$3:AC$31,18)</f>
        <v>1678.4827414949095</v>
      </c>
      <c r="AE152">
        <v>18</v>
      </c>
      <c r="AF152" s="6" t="str">
        <f t="shared" si="112"/>
        <v>Gentofte</v>
      </c>
      <c r="AG152" s="8">
        <f>SMALL(AG$3:AG$31,18)</f>
        <v>87.725537615287948</v>
      </c>
      <c r="AI152">
        <v>18</v>
      </c>
      <c r="AJ152" s="6" t="str">
        <f t="shared" si="113"/>
        <v>Egedal</v>
      </c>
      <c r="AK152" s="8">
        <f>SMALL(AK$3:AK$31,18)</f>
        <v>347.35544512500479</v>
      </c>
      <c r="AM152">
        <v>18</v>
      </c>
      <c r="AN152" s="6" t="str">
        <f t="shared" si="114"/>
        <v>Gribskov</v>
      </c>
      <c r="AO152" s="8">
        <f>SMALL(AO$3:AO$31,18)</f>
        <v>872.34325775391574</v>
      </c>
      <c r="AQ152">
        <v>18</v>
      </c>
      <c r="AR152" s="6" t="str">
        <f t="shared" si="115"/>
        <v>Rudersdal</v>
      </c>
      <c r="AS152" s="8">
        <f>SMALL(AR$3:AR$31,18)</f>
        <v>42.216016107033838</v>
      </c>
      <c r="AU152">
        <v>18</v>
      </c>
      <c r="AV152" s="6" t="str">
        <f t="shared" si="116"/>
        <v>Hvidovre</v>
      </c>
      <c r="AW152" s="8">
        <f>SMALL(AU$3:AU$31,18)</f>
        <v>177.64203571539875</v>
      </c>
      <c r="AY152">
        <v>18</v>
      </c>
      <c r="AZ152" s="6" t="str">
        <f t="shared" si="117"/>
        <v>Herlev</v>
      </c>
      <c r="BA152" s="6"/>
      <c r="BB152" s="8">
        <f>SMALL(AY$3:AY$31,18)</f>
        <v>264.56581809630194</v>
      </c>
      <c r="BD152">
        <v>18</v>
      </c>
      <c r="BF152" s="6" t="str">
        <f t="shared" si="118"/>
        <v>Ballerup</v>
      </c>
      <c r="BG152" s="8">
        <f>SMALL(BC$3:BC$31,18)</f>
        <v>10443.600013693474</v>
      </c>
      <c r="BI152">
        <v>18</v>
      </c>
      <c r="BJ152" s="6" t="str">
        <f t="shared" si="119"/>
        <v>Ishøj</v>
      </c>
      <c r="BK152" s="8">
        <f>SMALL(BG$3:BG$31,18)</f>
        <v>9748.4708954711041</v>
      </c>
      <c r="BM152">
        <v>18</v>
      </c>
      <c r="BN152" s="6" t="str">
        <f t="shared" si="120"/>
        <v>Ballerup</v>
      </c>
      <c r="BO152" s="8">
        <f>SMALL(BJ$3:BJ$31,18)</f>
        <v>198.52110506316112</v>
      </c>
      <c r="BQ152">
        <v>18</v>
      </c>
      <c r="BR152" s="6" t="str">
        <f t="shared" si="121"/>
        <v>Hørsholm</v>
      </c>
      <c r="BS152" s="8">
        <f>SMALL(BN$3:BN$31,18)</f>
        <v>6674.0227488902992</v>
      </c>
      <c r="BU152" s="16"/>
      <c r="BV152" s="6"/>
      <c r="BW152" s="14"/>
      <c r="BX152" s="16"/>
      <c r="BY152" s="16"/>
      <c r="BZ152" s="6"/>
      <c r="CA152" s="14"/>
      <c r="CB152" s="16"/>
      <c r="CC152" s="16"/>
      <c r="CD152" s="6"/>
      <c r="CE152" s="14"/>
      <c r="CF152" s="16"/>
      <c r="CG152" s="16"/>
      <c r="CH152" s="6"/>
      <c r="CI152" s="14"/>
      <c r="CJ152" s="16"/>
      <c r="CK152" s="16"/>
      <c r="CL152" s="6"/>
      <c r="CM152" s="14"/>
      <c r="CN152" s="16"/>
      <c r="CO152" s="16"/>
      <c r="CP152" s="6"/>
      <c r="CQ152" s="14"/>
      <c r="CS152">
        <v>18</v>
      </c>
      <c r="CT152" s="6" t="str">
        <f t="shared" si="122"/>
        <v>Ishøj</v>
      </c>
      <c r="CU152" s="8">
        <f>SMALL(CP$3:CP$31,18)</f>
        <v>9054.3605250498276</v>
      </c>
    </row>
    <row r="153" spans="3:99" x14ac:dyDescent="0.25">
      <c r="C153" s="24">
        <v>19</v>
      </c>
      <c r="D153" s="25" t="str">
        <f t="shared" si="105"/>
        <v>Frederikssund</v>
      </c>
      <c r="E153" s="28">
        <f>SMALL(E$3:E$31,19)</f>
        <v>565.40636178314548</v>
      </c>
      <c r="G153" s="24">
        <v>19</v>
      </c>
      <c r="H153" s="25" t="str">
        <f t="shared" si="106"/>
        <v>Egedal</v>
      </c>
      <c r="I153" s="28">
        <f>SMALL(I$3:I$31,19)</f>
        <v>136.90820139450673</v>
      </c>
      <c r="K153" s="24">
        <v>19</v>
      </c>
      <c r="L153" s="25" t="str">
        <f t="shared" si="107"/>
        <v>Frederiksberg</v>
      </c>
      <c r="M153" s="28">
        <f>SMALL(M$3:M$31,19)</f>
        <v>530.50783407459085</v>
      </c>
      <c r="O153" s="24">
        <v>19</v>
      </c>
      <c r="P153" s="25" t="str">
        <f t="shared" si="108"/>
        <v>Lyngby-Taarbæk</v>
      </c>
      <c r="Q153" s="28">
        <f>SMALL(Q$3:Q$31,19)</f>
        <v>2238.955535831878</v>
      </c>
      <c r="S153" s="24">
        <v>19</v>
      </c>
      <c r="T153" s="25" t="str">
        <f t="shared" si="109"/>
        <v>Furesø</v>
      </c>
      <c r="U153" s="28">
        <f>SMALL(U$3:U$31,19)</f>
        <v>698.06485817796238</v>
      </c>
      <c r="W153" s="24">
        <v>19</v>
      </c>
      <c r="X153" s="25" t="str">
        <f t="shared" si="110"/>
        <v>Hvidovre</v>
      </c>
      <c r="Y153" s="28">
        <f>SMALL(Y$3:Y$31,19)</f>
        <v>1941.5962850998847</v>
      </c>
      <c r="AA153" s="24">
        <v>19</v>
      </c>
      <c r="AB153" s="25" t="str">
        <f t="shared" si="111"/>
        <v>Halsnæs</v>
      </c>
      <c r="AC153" s="28">
        <f>SMALL(AC$3:AC$31,19)</f>
        <v>1927.059364933272</v>
      </c>
      <c r="AE153" s="24">
        <v>19</v>
      </c>
      <c r="AF153" s="25" t="str">
        <f t="shared" si="112"/>
        <v>Frederikssund</v>
      </c>
      <c r="AG153" s="28">
        <f>SMALL(AG$3:AG$31,19)</f>
        <v>89.618831493518982</v>
      </c>
      <c r="AI153" s="24">
        <v>19</v>
      </c>
      <c r="AJ153" s="25" t="str">
        <f t="shared" si="113"/>
        <v>Allerød</v>
      </c>
      <c r="AK153" s="28">
        <f>SMALL(AK$3:AK$31,19)</f>
        <v>352.21189067342914</v>
      </c>
      <c r="AM153" s="24">
        <v>19</v>
      </c>
      <c r="AN153" s="25" t="str">
        <f t="shared" si="114"/>
        <v>Tårnby</v>
      </c>
      <c r="AO153" s="28">
        <f>SMALL(AO$3:AO$31,19)</f>
        <v>898.78703519586395</v>
      </c>
      <c r="AQ153" s="24">
        <v>19</v>
      </c>
      <c r="AR153" s="25" t="str">
        <f t="shared" si="115"/>
        <v>Egedal</v>
      </c>
      <c r="AS153" s="28">
        <f>SMALL(AR$3:AR$31,19)</f>
        <v>53.160753495897374</v>
      </c>
      <c r="AU153" s="24">
        <v>19</v>
      </c>
      <c r="AV153" s="25" t="str">
        <f t="shared" si="116"/>
        <v>Brøndby</v>
      </c>
      <c r="AW153" s="28">
        <f>SMALL(AU$3:AU$31,19)</f>
        <v>185.3526220614828</v>
      </c>
      <c r="AY153" s="24">
        <v>19</v>
      </c>
      <c r="AZ153" s="25" t="str">
        <f t="shared" si="117"/>
        <v>Gladsaxe</v>
      </c>
      <c r="BA153" s="25"/>
      <c r="BB153" s="28">
        <f>SMALL(AY$3:AY$31,19)</f>
        <v>266.65408122330507</v>
      </c>
      <c r="BD153" s="24">
        <v>19</v>
      </c>
      <c r="BE153" s="24"/>
      <c r="BF153" s="25" t="str">
        <f t="shared" si="118"/>
        <v>Gribskov</v>
      </c>
      <c r="BG153" s="28">
        <f>SMALL(BC$3:BC$31,19)</f>
        <v>10570.617207259178</v>
      </c>
      <c r="BI153" s="24">
        <v>19</v>
      </c>
      <c r="BJ153" s="25" t="str">
        <f t="shared" si="119"/>
        <v>Frederikssund</v>
      </c>
      <c r="BK153" s="28">
        <f>SMALL(BG$3:BG$31,19)</f>
        <v>9829.9934612869729</v>
      </c>
      <c r="BM153" s="24">
        <v>19</v>
      </c>
      <c r="BN153" s="25" t="str">
        <f t="shared" si="120"/>
        <v>Gladsaxe</v>
      </c>
      <c r="BO153" s="28">
        <f>SMALL(BJ$3:BJ$31,19)</f>
        <v>200.58050357505252</v>
      </c>
      <c r="BQ153" s="24">
        <v>19</v>
      </c>
      <c r="BR153" s="25" t="str">
        <f t="shared" si="121"/>
        <v>Helsingør</v>
      </c>
      <c r="BS153" s="28">
        <f>SMALL(BN$3:BN$31,19)</f>
        <v>6704.4809982983543</v>
      </c>
      <c r="BU153" s="43"/>
      <c r="BV153" s="30"/>
      <c r="BW153" s="44"/>
      <c r="BX153" s="16"/>
      <c r="BY153" s="43"/>
      <c r="BZ153" s="30"/>
      <c r="CA153" s="44"/>
      <c r="CB153" s="16"/>
      <c r="CC153" s="43"/>
      <c r="CD153" s="30"/>
      <c r="CE153" s="44"/>
      <c r="CF153" s="16"/>
      <c r="CG153" s="43"/>
      <c r="CH153" s="30"/>
      <c r="CI153" s="44"/>
      <c r="CJ153" s="16"/>
      <c r="CK153" s="43"/>
      <c r="CL153" s="30"/>
      <c r="CM153" s="44"/>
      <c r="CN153" s="16"/>
      <c r="CO153" s="43"/>
      <c r="CP153" s="30"/>
      <c r="CQ153" s="44"/>
      <c r="CS153" s="24">
        <v>19</v>
      </c>
      <c r="CT153" s="25" t="str">
        <f t="shared" si="122"/>
        <v>Frederikssund</v>
      </c>
      <c r="CU153" s="28">
        <f>SMALL(CP$3:CP$31,19)</f>
        <v>9264.5870995038276</v>
      </c>
    </row>
    <row r="154" spans="3:99" x14ac:dyDescent="0.25">
      <c r="C154" s="24">
        <v>20</v>
      </c>
      <c r="D154" s="25" t="str">
        <f t="shared" si="105"/>
        <v>Vallensbæk</v>
      </c>
      <c r="E154" s="28">
        <f>SMALL(E$3:E$31,20)</f>
        <v>575.054613544159</v>
      </c>
      <c r="G154" s="24">
        <v>20</v>
      </c>
      <c r="H154" s="25" t="str">
        <f t="shared" si="106"/>
        <v>Ishøj</v>
      </c>
      <c r="I154" s="28">
        <f>SMALL(I$3:I$31,20)</f>
        <v>144.31997800838431</v>
      </c>
      <c r="K154" s="24">
        <v>20</v>
      </c>
      <c r="L154" s="25" t="str">
        <f t="shared" si="107"/>
        <v>Egedal</v>
      </c>
      <c r="M154" s="28">
        <f>SMALL(M$3:M$31,20)</f>
        <v>579.68334681613305</v>
      </c>
      <c r="O154" s="24">
        <v>20</v>
      </c>
      <c r="P154" s="25" t="str">
        <f t="shared" si="108"/>
        <v>Albertslund</v>
      </c>
      <c r="Q154" s="28">
        <f>SMALL(Q$3:Q$31,20)</f>
        <v>2267.0537010159651</v>
      </c>
      <c r="S154" s="24">
        <v>20</v>
      </c>
      <c r="T154" s="25" t="str">
        <f t="shared" si="109"/>
        <v>Ballerup</v>
      </c>
      <c r="U154" s="28">
        <f>SMALL(U$3:U$31,20)</f>
        <v>702.40662764027252</v>
      </c>
      <c r="W154" s="24">
        <v>20</v>
      </c>
      <c r="X154" s="25" t="str">
        <f t="shared" si="110"/>
        <v>Gladsaxe</v>
      </c>
      <c r="Y154" s="28">
        <f>SMALL(Y$3:Y$31,20)</f>
        <v>1958.6096231446304</v>
      </c>
      <c r="AA154" s="24">
        <v>20</v>
      </c>
      <c r="AB154" s="25" t="str">
        <f t="shared" si="111"/>
        <v>Hørsholm</v>
      </c>
      <c r="AC154" s="28">
        <f>SMALL(AC$3:AC$31,20)</f>
        <v>1945.8935478757137</v>
      </c>
      <c r="AE154" s="24">
        <v>20</v>
      </c>
      <c r="AF154" s="25" t="str">
        <f t="shared" si="112"/>
        <v>Allerød</v>
      </c>
      <c r="AG154" s="28">
        <f>SMALL(AG$3:AG$31,20)</f>
        <v>91.575091575091562</v>
      </c>
      <c r="AI154" s="24">
        <v>20</v>
      </c>
      <c r="AJ154" s="25" t="str">
        <f t="shared" si="113"/>
        <v>Gribskov</v>
      </c>
      <c r="AK154" s="28">
        <f>SMALL(AK$3:AK$31,20)</f>
        <v>389.5815769623286</v>
      </c>
      <c r="AM154" s="24">
        <v>20</v>
      </c>
      <c r="AN154" s="25" t="str">
        <f t="shared" si="114"/>
        <v>Bornholm</v>
      </c>
      <c r="AO154" s="28">
        <f>SMALL(AO$3:AO$31,20)</f>
        <v>903.85804671518952</v>
      </c>
      <c r="AQ154" s="24">
        <v>20</v>
      </c>
      <c r="AR154" s="25" t="str">
        <f t="shared" si="115"/>
        <v>Frederikssund</v>
      </c>
      <c r="AS154" s="28">
        <f>SMALL(AR$3:AR$31,20)</f>
        <v>53.84822493172814</v>
      </c>
      <c r="AU154" s="24">
        <v>20</v>
      </c>
      <c r="AV154" s="25" t="str">
        <f t="shared" si="116"/>
        <v>Høje-Taastrup</v>
      </c>
      <c r="AW154" s="28">
        <f>SMALL(AU$3:AU$31,20)</f>
        <v>193.9948323483116</v>
      </c>
      <c r="AY154" s="24">
        <v>20</v>
      </c>
      <c r="AZ154" s="25" t="str">
        <f t="shared" si="117"/>
        <v>Fredensborg</v>
      </c>
      <c r="BA154" s="25"/>
      <c r="BB154" s="28">
        <f>SMALL(AY$3:AY$31,20)</f>
        <v>266.86498464238707</v>
      </c>
      <c r="BD154" s="24">
        <v>20</v>
      </c>
      <c r="BE154" s="24"/>
      <c r="BF154" s="25" t="str">
        <f t="shared" si="118"/>
        <v>Bornholm</v>
      </c>
      <c r="BG154" s="28">
        <f>SMALL(BC$3:BC$31,20)</f>
        <v>10579.896294182008</v>
      </c>
      <c r="BI154" s="24">
        <v>20</v>
      </c>
      <c r="BJ154" s="25" t="str">
        <f t="shared" si="119"/>
        <v>Brøndby</v>
      </c>
      <c r="BK154" s="28">
        <f>SMALL(BG$3:BG$31,20)</f>
        <v>10239.602169981918</v>
      </c>
      <c r="BM154" s="24">
        <v>20</v>
      </c>
      <c r="BN154" s="25" t="str">
        <f t="shared" si="120"/>
        <v>Fredensborg</v>
      </c>
      <c r="BO154" s="28">
        <f>SMALL(BJ$3:BJ$31,20)</f>
        <v>215.38591487494514</v>
      </c>
      <c r="BQ154" s="24">
        <v>20</v>
      </c>
      <c r="BR154" s="25" t="str">
        <f t="shared" si="121"/>
        <v>Halsnæs</v>
      </c>
      <c r="BS154" s="28">
        <f>SMALL(BN$3:BN$31,20)</f>
        <v>7132.9958582604695</v>
      </c>
      <c r="BU154" s="43"/>
      <c r="BV154" s="30"/>
      <c r="BW154" s="44"/>
      <c r="BX154" s="16"/>
      <c r="BY154" s="43"/>
      <c r="BZ154" s="30"/>
      <c r="CA154" s="44"/>
      <c r="CB154" s="16"/>
      <c r="CC154" s="43"/>
      <c r="CD154" s="30"/>
      <c r="CE154" s="44"/>
      <c r="CF154" s="16"/>
      <c r="CG154" s="43"/>
      <c r="CH154" s="30"/>
      <c r="CI154" s="44"/>
      <c r="CJ154" s="16"/>
      <c r="CK154" s="43"/>
      <c r="CL154" s="30"/>
      <c r="CM154" s="44"/>
      <c r="CN154" s="16"/>
      <c r="CO154" s="43"/>
      <c r="CP154" s="30"/>
      <c r="CQ154" s="44"/>
      <c r="CS154" s="24">
        <v>20</v>
      </c>
      <c r="CT154" s="25" t="str">
        <f t="shared" si="122"/>
        <v>Gribskov</v>
      </c>
      <c r="CU154" s="28">
        <f>SMALL(CP$3:CP$31,20)</f>
        <v>9663.6641966543939</v>
      </c>
    </row>
    <row r="155" spans="3:99" x14ac:dyDescent="0.25">
      <c r="C155" s="24">
        <v>21</v>
      </c>
      <c r="D155" s="25" t="str">
        <f t="shared" si="105"/>
        <v>Bornholm</v>
      </c>
      <c r="E155" s="28">
        <f>SMALL(E$3:E$31,21)</f>
        <v>585.12915655772804</v>
      </c>
      <c r="G155" s="24">
        <v>21</v>
      </c>
      <c r="H155" s="25" t="str">
        <f t="shared" si="106"/>
        <v>Høje-Taastrup</v>
      </c>
      <c r="I155" s="28">
        <f>SMALL(I$3:I$31,21)</f>
        <v>162.15663597754744</v>
      </c>
      <c r="K155" s="24">
        <v>21</v>
      </c>
      <c r="L155" s="25" t="str">
        <f t="shared" si="107"/>
        <v>Tårnby</v>
      </c>
      <c r="M155" s="28">
        <f>SMALL(M$3:M$31,21)</f>
        <v>580.63233247166443</v>
      </c>
      <c r="O155" s="24">
        <v>21</v>
      </c>
      <c r="P155" s="25" t="str">
        <f t="shared" si="108"/>
        <v>Fredensborg</v>
      </c>
      <c r="Q155" s="28">
        <f>SMALL(Q$3:Q$31,21)</f>
        <v>2295.6996050899515</v>
      </c>
      <c r="S155" s="24">
        <v>21</v>
      </c>
      <c r="T155" s="25" t="str">
        <f t="shared" si="109"/>
        <v>Frederikssund</v>
      </c>
      <c r="U155" s="28">
        <f>SMALL(U$3:U$31,21)</f>
        <v>761.56775260586949</v>
      </c>
      <c r="W155" s="24">
        <v>21</v>
      </c>
      <c r="X155" s="25" t="str">
        <f t="shared" si="110"/>
        <v>Helsingør</v>
      </c>
      <c r="Y155" s="28">
        <f>SMALL(Y$3:Y$31,21)</f>
        <v>2053.3182076006806</v>
      </c>
      <c r="AA155" s="24">
        <v>21</v>
      </c>
      <c r="AB155" s="25" t="str">
        <f t="shared" si="111"/>
        <v>Helsingør</v>
      </c>
      <c r="AC155" s="28">
        <f>SMALL(AC$3:AC$31,21)</f>
        <v>1956.8916619398751</v>
      </c>
      <c r="AE155" s="24">
        <v>21</v>
      </c>
      <c r="AF155" s="25" t="str">
        <f t="shared" si="112"/>
        <v>Hillerød</v>
      </c>
      <c r="AG155" s="28">
        <f>SMALL(AG$3:AG$31,21)</f>
        <v>100.19865905140303</v>
      </c>
      <c r="AI155" s="24">
        <v>21</v>
      </c>
      <c r="AJ155" s="25" t="str">
        <f t="shared" si="113"/>
        <v>Gentofte</v>
      </c>
      <c r="AK155" s="28">
        <f>SMALL(AK$3:AK$31,21)</f>
        <v>405.43424141119567</v>
      </c>
      <c r="AM155" s="24">
        <v>21</v>
      </c>
      <c r="AN155" s="25" t="str">
        <f t="shared" si="114"/>
        <v>Lyngby-Taarbæk</v>
      </c>
      <c r="AO155" s="28">
        <f>SMALL(AO$3:AO$31,21)</f>
        <v>918.48713030034071</v>
      </c>
      <c r="AQ155" s="24">
        <v>21</v>
      </c>
      <c r="AR155" s="25" t="str">
        <f t="shared" si="115"/>
        <v>Fredensborg</v>
      </c>
      <c r="AS155" s="28">
        <f>SMALL(AR$3:AR$31,21)</f>
        <v>56.626985519964897</v>
      </c>
      <c r="AU155" s="24">
        <v>21</v>
      </c>
      <c r="AV155" s="25" t="str">
        <f t="shared" si="116"/>
        <v>Ishøj</v>
      </c>
      <c r="AW155" s="28">
        <f>SMALL(AU$3:AU$31,21)</f>
        <v>240.53329668064052</v>
      </c>
      <c r="AY155" s="24">
        <v>21</v>
      </c>
      <c r="AZ155" s="25" t="str">
        <f t="shared" si="117"/>
        <v>Vallensbæk</v>
      </c>
      <c r="BA155" s="25"/>
      <c r="BB155" s="28">
        <f>SMALL(AY$3:AY$31,21)</f>
        <v>295.43326745032766</v>
      </c>
      <c r="BD155" s="24">
        <v>21</v>
      </c>
      <c r="BE155" s="24"/>
      <c r="BF155" s="25" t="str">
        <f t="shared" si="118"/>
        <v>Høje-Taastrup</v>
      </c>
      <c r="BG155" s="28">
        <f>SMALL(BC$3:BC$31,21)</f>
        <v>10686.998903804459</v>
      </c>
      <c r="BI155" s="24">
        <v>21</v>
      </c>
      <c r="BJ155" s="25" t="str">
        <f t="shared" si="119"/>
        <v>Ballerup</v>
      </c>
      <c r="BK155" s="28">
        <f>SMALL(BG$3:BG$31,21)</f>
        <v>10245.078908630312</v>
      </c>
      <c r="BM155" s="24">
        <v>21</v>
      </c>
      <c r="BN155" s="25" t="str">
        <f t="shared" si="120"/>
        <v>Høje-Taastrup</v>
      </c>
      <c r="BO155" s="28">
        <f>SMALL(BJ$3:BJ$31,21)</f>
        <v>224.61465355944284</v>
      </c>
      <c r="BQ155" s="24">
        <v>21</v>
      </c>
      <c r="BR155" s="25" t="str">
        <f t="shared" si="121"/>
        <v>Høje-Taastrup</v>
      </c>
      <c r="BS155" s="28">
        <f>SMALL(BN$3:BN$31,21)</f>
        <v>7240.444299248612</v>
      </c>
      <c r="BU155" s="43"/>
      <c r="BV155" s="30"/>
      <c r="BW155" s="44"/>
      <c r="BX155" s="16"/>
      <c r="BY155" s="43"/>
      <c r="BZ155" s="30"/>
      <c r="CA155" s="44"/>
      <c r="CB155" s="16"/>
      <c r="CC155" s="43"/>
      <c r="CD155" s="30"/>
      <c r="CE155" s="44"/>
      <c r="CF155" s="16"/>
      <c r="CG155" s="43"/>
      <c r="CH155" s="30"/>
      <c r="CI155" s="44"/>
      <c r="CJ155" s="16"/>
      <c r="CK155" s="43"/>
      <c r="CL155" s="30"/>
      <c r="CM155" s="44"/>
      <c r="CN155" s="16"/>
      <c r="CO155" s="43"/>
      <c r="CP155" s="30"/>
      <c r="CQ155" s="44"/>
      <c r="CS155" s="24">
        <v>21</v>
      </c>
      <c r="CT155" s="25" t="str">
        <f t="shared" si="122"/>
        <v>Brøndby</v>
      </c>
      <c r="CU155" s="28">
        <f>SMALL(CP$3:CP$31,21)</f>
        <v>9764.9186256781213</v>
      </c>
    </row>
    <row r="156" spans="3:99" x14ac:dyDescent="0.25">
      <c r="C156" s="24">
        <v>22</v>
      </c>
      <c r="D156" s="25" t="str">
        <f t="shared" si="105"/>
        <v>Helsingør</v>
      </c>
      <c r="E156" s="28">
        <f>SMALL(E$3:E$31,22)</f>
        <v>587.06749858196258</v>
      </c>
      <c r="G156" s="24">
        <v>22</v>
      </c>
      <c r="H156" s="25" t="str">
        <f t="shared" si="106"/>
        <v>Hørsholm</v>
      </c>
      <c r="I156" s="28">
        <f>SMALL(I$3:I$31,22)</f>
        <v>162.49143944197843</v>
      </c>
      <c r="K156" s="24">
        <v>22</v>
      </c>
      <c r="L156" s="25" t="str">
        <f t="shared" si="107"/>
        <v>Rudersdal</v>
      </c>
      <c r="M156" s="28">
        <f>SMALL(M$3:M$31,22)</f>
        <v>581.28206793531206</v>
      </c>
      <c r="O156" s="24">
        <v>22</v>
      </c>
      <c r="P156" s="25" t="str">
        <f t="shared" si="108"/>
        <v>Helsingør</v>
      </c>
      <c r="Q156" s="28">
        <f>SMALL(Q$3:Q$31,22)</f>
        <v>2297.2206466250709</v>
      </c>
      <c r="S156" s="24">
        <v>22</v>
      </c>
      <c r="T156" s="25" t="str">
        <f t="shared" si="109"/>
        <v>Hørsholm</v>
      </c>
      <c r="U156" s="28">
        <f>SMALL(U$3:U$31,22)</f>
        <v>949.61937222574522</v>
      </c>
      <c r="W156" s="24">
        <v>22</v>
      </c>
      <c r="X156" s="25" t="str">
        <f t="shared" si="110"/>
        <v>Hørsholm</v>
      </c>
      <c r="Y156" s="28">
        <f>SMALL(Y$3:Y$31,22)</f>
        <v>2338.5156150919465</v>
      </c>
      <c r="AA156" s="24">
        <v>22</v>
      </c>
      <c r="AB156" s="25" t="str">
        <f t="shared" si="111"/>
        <v>Furesø</v>
      </c>
      <c r="AC156" s="28">
        <f>SMALL(AC$3:AC$31,22)</f>
        <v>1988.1594062030574</v>
      </c>
      <c r="AE156" s="24">
        <v>22</v>
      </c>
      <c r="AF156" s="25" t="str">
        <f t="shared" si="112"/>
        <v>Herlev</v>
      </c>
      <c r="AG156" s="28">
        <f>SMALL(AG$3:AG$31,22)</f>
        <v>102.88670703745076</v>
      </c>
      <c r="AI156" s="24">
        <v>22</v>
      </c>
      <c r="AJ156" s="25" t="str">
        <f t="shared" si="113"/>
        <v>Ballerup</v>
      </c>
      <c r="AK156" s="28">
        <f>SMALL(AK$3:AK$31,22)</f>
        <v>429.83807469788781</v>
      </c>
      <c r="AM156" s="24">
        <v>22</v>
      </c>
      <c r="AN156" s="25" t="str">
        <f t="shared" si="114"/>
        <v>Hvidovre</v>
      </c>
      <c r="AO156" s="28">
        <f>SMALL(AO$3:AO$31,22)</f>
        <v>953.65724436687753</v>
      </c>
      <c r="AQ156" s="24">
        <v>22</v>
      </c>
      <c r="AR156" s="25" t="str">
        <f t="shared" si="115"/>
        <v>Hillerød</v>
      </c>
      <c r="AS156" s="28">
        <f>SMALL(AR$3:AR$31,22)</f>
        <v>59.28731065309163</v>
      </c>
      <c r="AU156" s="24">
        <v>22</v>
      </c>
      <c r="AV156" s="25" t="str">
        <f t="shared" si="116"/>
        <v>Rødovre</v>
      </c>
      <c r="AW156" s="28">
        <f>SMALL(AU$3:AU$31,22)</f>
        <v>514.76036345201419</v>
      </c>
      <c r="AY156" s="24">
        <v>22</v>
      </c>
      <c r="AZ156" s="25" t="str">
        <f t="shared" si="117"/>
        <v>Glostrup</v>
      </c>
      <c r="BA156" s="25"/>
      <c r="BB156" s="28">
        <f>SMALL(AY$3:AY$31,22)</f>
        <v>298.14538740340561</v>
      </c>
      <c r="BD156" s="24">
        <v>22</v>
      </c>
      <c r="BE156" s="24"/>
      <c r="BF156" s="25" t="str">
        <f t="shared" si="118"/>
        <v>Fredensborg</v>
      </c>
      <c r="BG156" s="28">
        <f>SMALL(BC$3:BC$31,22)</f>
        <v>11280.802720491443</v>
      </c>
      <c r="BI156" s="24">
        <v>22</v>
      </c>
      <c r="BJ156" s="25" t="str">
        <f t="shared" si="119"/>
        <v>Halsnæs</v>
      </c>
      <c r="BK156" s="28">
        <f>SMALL(BG$3:BG$31,22)</f>
        <v>10296.824666359867</v>
      </c>
      <c r="BM156" s="24">
        <v>22</v>
      </c>
      <c r="BN156" s="25" t="str">
        <f t="shared" si="120"/>
        <v>Ishøj</v>
      </c>
      <c r="BO156" s="28">
        <f>SMALL(BJ$3:BJ$31,22)</f>
        <v>261.15043639612395</v>
      </c>
      <c r="BQ156" s="24">
        <v>22</v>
      </c>
      <c r="BR156" s="25" t="str">
        <f t="shared" si="121"/>
        <v>Frederikssund</v>
      </c>
      <c r="BS156" s="28">
        <f>SMALL(BN$3:BN$31,22)</f>
        <v>7257.9714604407864</v>
      </c>
      <c r="BU156" s="43"/>
      <c r="BV156" s="30"/>
      <c r="BW156" s="44"/>
      <c r="BX156" s="16"/>
      <c r="BY156" s="43"/>
      <c r="BZ156" s="30"/>
      <c r="CA156" s="44"/>
      <c r="CB156" s="16"/>
      <c r="CC156" s="43"/>
      <c r="CD156" s="30"/>
      <c r="CE156" s="44"/>
      <c r="CF156" s="16"/>
      <c r="CG156" s="43"/>
      <c r="CH156" s="30"/>
      <c r="CI156" s="44"/>
      <c r="CJ156" s="16"/>
      <c r="CK156" s="43"/>
      <c r="CL156" s="30"/>
      <c r="CM156" s="44"/>
      <c r="CN156" s="16"/>
      <c r="CO156" s="43"/>
      <c r="CP156" s="30"/>
      <c r="CQ156" s="44"/>
      <c r="CS156" s="24">
        <v>22</v>
      </c>
      <c r="CT156" s="25" t="str">
        <f t="shared" si="122"/>
        <v>Halsnæs</v>
      </c>
      <c r="CU156" s="28">
        <f>SMALL(CP$3:CP$31,22)</f>
        <v>9871.1458812701294</v>
      </c>
    </row>
    <row r="157" spans="3:99" x14ac:dyDescent="0.25">
      <c r="C157" s="24">
        <v>23</v>
      </c>
      <c r="D157" s="25" t="str">
        <f t="shared" si="105"/>
        <v>Furesø</v>
      </c>
      <c r="E157" s="28">
        <f>SMALL(E$3:E$31,23)</f>
        <v>600.86595387470175</v>
      </c>
      <c r="G157" s="24">
        <v>23</v>
      </c>
      <c r="H157" s="25" t="str">
        <f t="shared" si="106"/>
        <v>Fredensborg</v>
      </c>
      <c r="I157" s="28">
        <f>SMALL(I$3:I$31,23)</f>
        <v>175.57507678806493</v>
      </c>
      <c r="K157" s="24">
        <v>23</v>
      </c>
      <c r="L157" s="25" t="str">
        <f t="shared" si="107"/>
        <v>Gentofte</v>
      </c>
      <c r="M157" s="28">
        <f>SMALL(M$3:M$31,23)</f>
        <v>587.99819807003814</v>
      </c>
      <c r="O157" s="24">
        <v>23</v>
      </c>
      <c r="P157" s="25" t="str">
        <f t="shared" si="108"/>
        <v>Gribskov</v>
      </c>
      <c r="Q157" s="28">
        <f>SMALL(Q$3:Q$31,23)</f>
        <v>2362.7812042419132</v>
      </c>
      <c r="S157" s="24">
        <v>23</v>
      </c>
      <c r="T157" s="25" t="str">
        <f t="shared" si="109"/>
        <v>Albertslund</v>
      </c>
      <c r="U157" s="28">
        <f>SMALL(U$3:U$31,23)</f>
        <v>954.64441219158198</v>
      </c>
      <c r="W157" s="24">
        <v>23</v>
      </c>
      <c r="X157" s="25" t="str">
        <f t="shared" si="110"/>
        <v>Ishøj</v>
      </c>
      <c r="Y157" s="28">
        <f>SMALL(Y$3:Y$31,23)</f>
        <v>2446.5672462373718</v>
      </c>
      <c r="AA157" s="24">
        <v>23</v>
      </c>
      <c r="AB157" s="25" t="str">
        <f t="shared" si="111"/>
        <v>Hvidovre</v>
      </c>
      <c r="AC157" s="28">
        <f>SMALL(AC$3:AC$31,23)</f>
        <v>2150.4035902390378</v>
      </c>
      <c r="AE157" s="24">
        <v>23</v>
      </c>
      <c r="AF157" s="25" t="str">
        <f t="shared" si="112"/>
        <v>Halsnæs</v>
      </c>
      <c r="AG157" s="28">
        <f>SMALL(AG$3:AG$31,23)</f>
        <v>103.54348826507133</v>
      </c>
      <c r="AI157" s="24">
        <v>23</v>
      </c>
      <c r="AJ157" s="25" t="str">
        <f t="shared" si="113"/>
        <v>Helsingør</v>
      </c>
      <c r="AK157" s="28">
        <f>SMALL(AK$3:AK$31,23)</f>
        <v>431.08338060124788</v>
      </c>
      <c r="AM157" s="24">
        <v>23</v>
      </c>
      <c r="AN157" s="25" t="str">
        <f t="shared" si="114"/>
        <v>Ballerup</v>
      </c>
      <c r="AO157" s="28">
        <f>SMALL(AO$3:AO$31,23)</f>
        <v>981.34264489404666</v>
      </c>
      <c r="AQ157" s="24">
        <v>23</v>
      </c>
      <c r="AR157" s="25" t="e">
        <f t="shared" si="115"/>
        <v>#NUM!</v>
      </c>
      <c r="AS157" s="28" t="e">
        <f>SMALL(AR$3:AR$31,23)</f>
        <v>#NUM!</v>
      </c>
      <c r="AU157" s="24">
        <v>23</v>
      </c>
      <c r="AV157" s="25" t="e">
        <f t="shared" si="116"/>
        <v>#NUM!</v>
      </c>
      <c r="AW157" s="28" t="e">
        <f>SMALL(AU$3:AU$31,23)</f>
        <v>#NUM!</v>
      </c>
      <c r="AY157" s="24">
        <v>23</v>
      </c>
      <c r="AZ157" s="25" t="str">
        <f t="shared" si="117"/>
        <v>Halsnæs</v>
      </c>
      <c r="BA157" s="25"/>
      <c r="BB157" s="28">
        <f>SMALL(AY$3:AY$31,23)</f>
        <v>327.88771283939258</v>
      </c>
      <c r="BD157" s="24">
        <v>23</v>
      </c>
      <c r="BE157" s="24"/>
      <c r="BF157" s="25" t="e">
        <f t="shared" si="118"/>
        <v>#NUM!</v>
      </c>
      <c r="BG157" s="28" t="e">
        <f>SMALL(BC$3:BC$31,23)</f>
        <v>#NUM!</v>
      </c>
      <c r="BI157" s="24">
        <v>23</v>
      </c>
      <c r="BJ157" s="25" t="str">
        <f t="shared" si="119"/>
        <v>Gribskov</v>
      </c>
      <c r="BK157" s="28">
        <f>SMALL(BG$3:BG$31,23)</f>
        <v>10416.204463770691</v>
      </c>
      <c r="BM157" s="24">
        <v>23</v>
      </c>
      <c r="BN157" s="25" t="str">
        <f t="shared" si="120"/>
        <v>Rødovre</v>
      </c>
      <c r="BO157" s="28">
        <f>SMALL(BJ$3:BJ$31,23)</f>
        <v>530.35916234449951</v>
      </c>
      <c r="BQ157" s="24">
        <v>23</v>
      </c>
      <c r="BR157" s="25" t="str">
        <f t="shared" si="121"/>
        <v>Furesø</v>
      </c>
      <c r="BS157" s="28">
        <f>SMALL(BN$3:BN$31,23)</f>
        <v>7258.9908986480505</v>
      </c>
      <c r="BU157" s="43"/>
      <c r="BV157" s="30"/>
      <c r="BW157" s="44"/>
      <c r="BX157" s="16"/>
      <c r="BY157" s="43"/>
      <c r="BZ157" s="30"/>
      <c r="CA157" s="44"/>
      <c r="CB157" s="16"/>
      <c r="CC157" s="43"/>
      <c r="CD157" s="30"/>
      <c r="CE157" s="44"/>
      <c r="CF157" s="16"/>
      <c r="CG157" s="43"/>
      <c r="CH157" s="30"/>
      <c r="CI157" s="44"/>
      <c r="CJ157" s="16"/>
      <c r="CK157" s="43"/>
      <c r="CL157" s="30"/>
      <c r="CM157" s="44"/>
      <c r="CN157" s="16"/>
      <c r="CO157" s="43"/>
      <c r="CP157" s="30"/>
      <c r="CQ157" s="44"/>
      <c r="CS157" s="24">
        <v>23</v>
      </c>
      <c r="CT157" s="25" t="str">
        <f t="shared" si="122"/>
        <v>Høje-Taastrup</v>
      </c>
      <c r="CU157" s="28">
        <f>SMALL(CP$3:CP$31,23)</f>
        <v>9969.2309729440731</v>
      </c>
    </row>
    <row r="158" spans="3:99" x14ac:dyDescent="0.25">
      <c r="C158" s="24">
        <v>24</v>
      </c>
      <c r="D158" s="25" t="str">
        <f t="shared" si="105"/>
        <v>Hillerød</v>
      </c>
      <c r="E158" s="28">
        <f>SMALL(E$3:E$31,24)</f>
        <v>608.95207350384896</v>
      </c>
      <c r="G158" s="24">
        <v>24</v>
      </c>
      <c r="H158" s="25" t="str">
        <f t="shared" si="106"/>
        <v>Furesø</v>
      </c>
      <c r="I158" s="28">
        <f>SMALL(I$3:I$31,24)</f>
        <v>229.74286471679773</v>
      </c>
      <c r="K158" s="24">
        <v>24</v>
      </c>
      <c r="L158" s="25" t="str">
        <f t="shared" si="107"/>
        <v>Fredensborg</v>
      </c>
      <c r="M158" s="28">
        <f>SMALL(M$3:M$31,24)</f>
        <v>608.58951294427379</v>
      </c>
      <c r="O158" s="24">
        <v>24</v>
      </c>
      <c r="P158" s="25" t="str">
        <f t="shared" si="108"/>
        <v>Allerød</v>
      </c>
      <c r="Q158" s="28">
        <f>SMALL(Q$3:Q$31,24)</f>
        <v>2500.704423781347</v>
      </c>
      <c r="S158" s="24">
        <v>24</v>
      </c>
      <c r="T158" s="25" t="str">
        <f t="shared" si="109"/>
        <v>Høje-Taastrup</v>
      </c>
      <c r="U158" s="28">
        <f>SMALL(U$3:U$31,24)</f>
        <v>996.13911080751996</v>
      </c>
      <c r="W158" s="24">
        <v>24</v>
      </c>
      <c r="X158" s="25" t="str">
        <f t="shared" si="110"/>
        <v>Høje-Taastrup</v>
      </c>
      <c r="Y158" s="28">
        <f>SMALL(Y$3:Y$31,24)</f>
        <v>2455.2285349410472</v>
      </c>
      <c r="AA158" s="24">
        <v>24</v>
      </c>
      <c r="AB158" s="25" t="str">
        <f t="shared" si="111"/>
        <v>Herlev</v>
      </c>
      <c r="AC158" s="28">
        <f>SMALL(AC$3:AC$31,24)</f>
        <v>2157.6812275853958</v>
      </c>
      <c r="AE158" s="24">
        <v>24</v>
      </c>
      <c r="AF158" s="25" t="str">
        <f t="shared" si="112"/>
        <v>Ballerup</v>
      </c>
      <c r="AG158" s="28">
        <f>SMALL(AG$3:AG$31,24)</f>
        <v>109.51353942008149</v>
      </c>
      <c r="AI158" s="24">
        <v>24</v>
      </c>
      <c r="AJ158" s="25" t="str">
        <f t="shared" si="113"/>
        <v>Gladsaxe</v>
      </c>
      <c r="AK158" s="28">
        <f>SMALL(AK$3:AK$31,24)</f>
        <v>431.83802534393647</v>
      </c>
      <c r="AM158" s="24">
        <v>24</v>
      </c>
      <c r="AN158" s="25" t="str">
        <f t="shared" si="114"/>
        <v>Høje-Taastrup</v>
      </c>
      <c r="AO158" s="28">
        <f>SMALL(AO$3:AO$31,24)</f>
        <v>1078.5245463455199</v>
      </c>
      <c r="AQ158" s="24">
        <v>24</v>
      </c>
      <c r="AR158" s="25" t="e">
        <f t="shared" si="115"/>
        <v>#NUM!</v>
      </c>
      <c r="AS158" s="28" t="e">
        <f>SMALL(AR$3:AR$31,24)</f>
        <v>#NUM!</v>
      </c>
      <c r="AU158" s="24">
        <v>24</v>
      </c>
      <c r="AV158" s="25" t="e">
        <f t="shared" si="116"/>
        <v>#NUM!</v>
      </c>
      <c r="AW158" s="28" t="e">
        <f>SMALL(AU$3:AU$31,24)</f>
        <v>#NUM!</v>
      </c>
      <c r="AY158" s="24">
        <v>24</v>
      </c>
      <c r="AZ158" s="25" t="str">
        <f t="shared" si="117"/>
        <v>Hvidovre</v>
      </c>
      <c r="BA158" s="25"/>
      <c r="BB158" s="28">
        <f>SMALL(AY$3:AY$31,24)</f>
        <v>339.70143671892043</v>
      </c>
      <c r="BD158" s="24">
        <v>24</v>
      </c>
      <c r="BE158" s="24"/>
      <c r="BF158" s="25" t="e">
        <f t="shared" si="118"/>
        <v>#NUM!</v>
      </c>
      <c r="BG158" s="28" t="e">
        <f>SMALL(BC$3:BC$31,24)</f>
        <v>#NUM!</v>
      </c>
      <c r="BI158" s="24">
        <v>24</v>
      </c>
      <c r="BJ158" s="25" t="str">
        <f t="shared" si="119"/>
        <v>Høje-Taastrup</v>
      </c>
      <c r="BK158" s="28">
        <f>SMALL(BG$3:BG$31,24)</f>
        <v>10462.384250245015</v>
      </c>
      <c r="BM158" s="24">
        <v>24</v>
      </c>
      <c r="BN158" s="25" t="e">
        <f t="shared" si="120"/>
        <v>#NUM!</v>
      </c>
      <c r="BO158" s="28" t="e">
        <f>SMALL(BJ$3:BJ$31,24)</f>
        <v>#NUM!</v>
      </c>
      <c r="BQ158" s="24">
        <v>24</v>
      </c>
      <c r="BR158" s="25" t="str">
        <f t="shared" si="121"/>
        <v>Gribskov</v>
      </c>
      <c r="BS158" s="28">
        <f>SMALL(BN$3:BN$31,24)</f>
        <v>7421.1296978302362</v>
      </c>
      <c r="BU158" s="43"/>
      <c r="BV158" s="30"/>
      <c r="BW158" s="44"/>
      <c r="BX158" s="16"/>
      <c r="BY158" s="43"/>
      <c r="BZ158" s="30"/>
      <c r="CA158" s="44"/>
      <c r="CB158" s="16"/>
      <c r="CC158" s="43"/>
      <c r="CD158" s="30"/>
      <c r="CE158" s="44"/>
      <c r="CF158" s="16"/>
      <c r="CG158" s="43"/>
      <c r="CH158" s="30"/>
      <c r="CI158" s="44"/>
      <c r="CJ158" s="16"/>
      <c r="CK158" s="43"/>
      <c r="CL158" s="30"/>
      <c r="CM158" s="44"/>
      <c r="CN158" s="16"/>
      <c r="CO158" s="43"/>
      <c r="CP158" s="30"/>
      <c r="CQ158" s="44"/>
      <c r="CS158" s="24">
        <v>24</v>
      </c>
      <c r="CT158" s="25" t="str">
        <f t="shared" si="122"/>
        <v>Furesø</v>
      </c>
      <c r="CU158" s="28">
        <f>SMALL(CP$3:CP$31,24)</f>
        <v>9976.1420871255614</v>
      </c>
    </row>
    <row r="159" spans="3:99" x14ac:dyDescent="0.25">
      <c r="C159" s="24">
        <v>25</v>
      </c>
      <c r="D159" s="25" t="str">
        <f t="shared" si="105"/>
        <v>Tårnby</v>
      </c>
      <c r="E159" s="28">
        <f>SMALL(E$3:E$31,25)</f>
        <v>612.44780274408436</v>
      </c>
      <c r="G159" s="24">
        <v>25</v>
      </c>
      <c r="H159" s="25" t="str">
        <f t="shared" si="106"/>
        <v>Tårnby</v>
      </c>
      <c r="I159" s="28">
        <f>SMALL(I$3:I$31,25)</f>
        <v>338.03937164446211</v>
      </c>
      <c r="K159" s="24">
        <v>25</v>
      </c>
      <c r="L159" s="25" t="str">
        <f t="shared" si="107"/>
        <v>Hvidovre</v>
      </c>
      <c r="M159" s="28">
        <f>SMALL(M$3:M$31,25)</f>
        <v>660.70371178358846</v>
      </c>
      <c r="O159" s="24">
        <v>25</v>
      </c>
      <c r="P159" s="25" t="str">
        <f t="shared" si="108"/>
        <v>Rudersdal</v>
      </c>
      <c r="Q159" s="28">
        <f>SMALL(Q$3:Q$31,25)</f>
        <v>2828.4730791712677</v>
      </c>
      <c r="S159" s="24">
        <v>25</v>
      </c>
      <c r="T159" s="25" t="str">
        <f t="shared" si="109"/>
        <v>Gribskov</v>
      </c>
      <c r="U159" s="28">
        <f>SMALL(U$3:U$31,25)</f>
        <v>999.68939965390246</v>
      </c>
      <c r="W159" s="24">
        <v>25</v>
      </c>
      <c r="X159" s="25" t="str">
        <f t="shared" si="110"/>
        <v>Furesø</v>
      </c>
      <c r="Y159" s="28">
        <f>SMALL(Y$3:Y$31,25)</f>
        <v>2487.4083237607142</v>
      </c>
      <c r="AA159" s="24">
        <v>25</v>
      </c>
      <c r="AB159" s="25" t="str">
        <f t="shared" si="111"/>
        <v>Fredensborg</v>
      </c>
      <c r="AC159" s="28">
        <f>SMALL(AC$3:AC$31,25)</f>
        <v>2195.4028521281266</v>
      </c>
      <c r="AE159" s="24">
        <v>25</v>
      </c>
      <c r="AF159" s="25" t="str">
        <f t="shared" si="112"/>
        <v>Ishøj</v>
      </c>
      <c r="AG159" s="28">
        <f>SMALL(AG$3:AG$31,25)</f>
        <v>109.95807848257851</v>
      </c>
      <c r="AI159" s="24">
        <v>25</v>
      </c>
      <c r="AJ159" s="25" t="str">
        <f t="shared" si="113"/>
        <v>Albertslund</v>
      </c>
      <c r="AK159" s="28">
        <f>SMALL(AK$3:AK$31,25)</f>
        <v>432.5713594581519</v>
      </c>
      <c r="AM159" s="24">
        <v>25</v>
      </c>
      <c r="AN159" s="25" t="str">
        <f t="shared" si="114"/>
        <v>Brøndby</v>
      </c>
      <c r="AO159" s="28">
        <f>SMALL(AO$3:AO$31,25)</f>
        <v>1184.4484629294757</v>
      </c>
      <c r="AQ159" s="24">
        <v>25</v>
      </c>
      <c r="AR159" s="25" t="e">
        <f t="shared" si="115"/>
        <v>#NUM!</v>
      </c>
      <c r="AS159" s="28" t="e">
        <f>SMALL(AR$3:AR$31,25)</f>
        <v>#NUM!</v>
      </c>
      <c r="AU159" s="24">
        <v>25</v>
      </c>
      <c r="AV159" s="25" t="e">
        <f t="shared" si="116"/>
        <v>#NUM!</v>
      </c>
      <c r="AW159" s="28" t="e">
        <f>SMALL(AU$3:AU$31,25)</f>
        <v>#NUM!</v>
      </c>
      <c r="AY159" s="24">
        <v>25</v>
      </c>
      <c r="AZ159" s="25" t="str">
        <f t="shared" si="117"/>
        <v>Ishøj</v>
      </c>
      <c r="BA159" s="25"/>
      <c r="BB159" s="28">
        <f>SMALL(AY$3:AY$31,25)</f>
        <v>360.79994502096076</v>
      </c>
      <c r="BD159" s="24">
        <v>25</v>
      </c>
      <c r="BE159" s="24"/>
      <c r="BF159" s="25" t="e">
        <f t="shared" si="118"/>
        <v>#NUM!</v>
      </c>
      <c r="BG159" s="28" t="e">
        <f>SMALL(BC$3:BC$31,25)</f>
        <v>#NUM!</v>
      </c>
      <c r="BI159" s="24">
        <v>25</v>
      </c>
      <c r="BJ159" s="25" t="str">
        <f t="shared" si="119"/>
        <v>Bornholm</v>
      </c>
      <c r="BK159" s="28">
        <f>SMALL(BG$3:BG$31,25)</f>
        <v>10575.139146567719</v>
      </c>
      <c r="BM159" s="24">
        <v>25</v>
      </c>
      <c r="BN159" s="25" t="e">
        <f t="shared" si="120"/>
        <v>#NUM!</v>
      </c>
      <c r="BO159" s="28" t="e">
        <f>SMALL(BJ$3:BJ$31,25)</f>
        <v>#NUM!</v>
      </c>
      <c r="BQ159" s="24">
        <v>25</v>
      </c>
      <c r="BR159" s="25" t="str">
        <f t="shared" si="121"/>
        <v>Brøndby</v>
      </c>
      <c r="BS159" s="28">
        <f>SMALL(BN$3:BN$31,25)</f>
        <v>7554.2495479204354</v>
      </c>
      <c r="BU159" s="43"/>
      <c r="BV159" s="30"/>
      <c r="BW159" s="44"/>
      <c r="BX159" s="16"/>
      <c r="BY159" s="43"/>
      <c r="BZ159" s="30"/>
      <c r="CA159" s="44"/>
      <c r="CB159" s="16"/>
      <c r="CC159" s="43"/>
      <c r="CD159" s="30"/>
      <c r="CE159" s="44"/>
      <c r="CF159" s="16"/>
      <c r="CG159" s="43"/>
      <c r="CH159" s="30"/>
      <c r="CI159" s="44"/>
      <c r="CJ159" s="16"/>
      <c r="CK159" s="43"/>
      <c r="CL159" s="30"/>
      <c r="CM159" s="44"/>
      <c r="CN159" s="16"/>
      <c r="CO159" s="43"/>
      <c r="CP159" s="30"/>
      <c r="CQ159" s="44"/>
      <c r="CS159" s="24">
        <v>25</v>
      </c>
      <c r="CT159" s="25" t="str">
        <f t="shared" si="122"/>
        <v>Bornholm</v>
      </c>
      <c r="CU159" s="28">
        <f>SMALL(CP$3:CP$31,25)</f>
        <v>9990.0099900099904</v>
      </c>
    </row>
    <row r="160" spans="3:99" x14ac:dyDescent="0.25">
      <c r="C160" s="24">
        <v>26</v>
      </c>
      <c r="D160" s="25" t="str">
        <f t="shared" si="105"/>
        <v>Rudersdal</v>
      </c>
      <c r="E160" s="28">
        <f>SMALL(E$3:E$31,26)</f>
        <v>615.37961940637786</v>
      </c>
      <c r="G160" s="24">
        <v>26</v>
      </c>
      <c r="H160" s="25" t="e">
        <f t="shared" si="106"/>
        <v>#NUM!</v>
      </c>
      <c r="I160" s="28" t="e">
        <f>SMALL(I$3:I$31,26)</f>
        <v>#NUM!</v>
      </c>
      <c r="K160" s="24">
        <v>26</v>
      </c>
      <c r="L160" s="25" t="str">
        <f t="shared" si="107"/>
        <v>Furesø</v>
      </c>
      <c r="M160" s="28">
        <f>SMALL(M$3:M$31,26)</f>
        <v>782.00936643986927</v>
      </c>
      <c r="O160" s="24">
        <v>26</v>
      </c>
      <c r="P160" s="25" t="str">
        <f t="shared" si="108"/>
        <v>Egedal</v>
      </c>
      <c r="Q160" s="28">
        <f>SMALL(Q$3:Q$31,26)</f>
        <v>3107.9394429677563</v>
      </c>
      <c r="S160" s="24">
        <v>26</v>
      </c>
      <c r="T160" s="25" t="str">
        <f t="shared" si="109"/>
        <v>Glostrup</v>
      </c>
      <c r="U160" s="28">
        <f>SMALL(U$3:U$31,26)</f>
        <v>1267.4071667920402</v>
      </c>
      <c r="W160" s="24">
        <v>26</v>
      </c>
      <c r="X160" s="25" t="str">
        <f t="shared" si="110"/>
        <v>Fredensborg</v>
      </c>
      <c r="Y160" s="28">
        <f>SMALL(Y$3:Y$31,26)</f>
        <v>2610.2131636682757</v>
      </c>
      <c r="AA160" s="24">
        <v>26</v>
      </c>
      <c r="AB160" s="25" t="str">
        <f t="shared" si="111"/>
        <v>Albertslund</v>
      </c>
      <c r="AC160" s="28">
        <f>SMALL(AC$3:AC$31,26)</f>
        <v>2229.5597484276727</v>
      </c>
      <c r="AE160" s="24">
        <v>26</v>
      </c>
      <c r="AF160" s="25" t="str">
        <f t="shared" si="112"/>
        <v>Rødovre</v>
      </c>
      <c r="AG160" s="28">
        <f>SMALL(AG$3:AG$31,26)</f>
        <v>113.09129197051827</v>
      </c>
      <c r="AI160" s="24">
        <v>26</v>
      </c>
      <c r="AJ160" s="25" t="str">
        <f t="shared" si="113"/>
        <v>Fredensborg</v>
      </c>
      <c r="AK160" s="28">
        <f>SMALL(AK$3:AK$31,26)</f>
        <v>448.05142606406321</v>
      </c>
      <c r="AM160" s="24">
        <v>26</v>
      </c>
      <c r="AN160" s="25" t="str">
        <f t="shared" si="114"/>
        <v>Furesø</v>
      </c>
      <c r="AO160" s="28">
        <f>SMALL(AO$3:AO$31,26)</f>
        <v>1214.9863037907573</v>
      </c>
      <c r="AQ160" s="24">
        <v>26</v>
      </c>
      <c r="AR160" s="25" t="e">
        <f t="shared" si="115"/>
        <v>#NUM!</v>
      </c>
      <c r="AS160" s="28" t="e">
        <f>SMALL(AR$3:AR$31,26)</f>
        <v>#NUM!</v>
      </c>
      <c r="AU160" s="24">
        <v>26</v>
      </c>
      <c r="AV160" s="25" t="e">
        <f t="shared" si="116"/>
        <v>#NUM!</v>
      </c>
      <c r="AW160" s="28" t="e">
        <f>SMALL(AU$3:AU$31,26)</f>
        <v>#NUM!</v>
      </c>
      <c r="AY160" s="24">
        <v>26</v>
      </c>
      <c r="AZ160" s="25" t="str">
        <f t="shared" si="117"/>
        <v>Dragør</v>
      </c>
      <c r="BA160" s="25"/>
      <c r="BB160" s="28">
        <f>SMALL(AY$3:AY$31,26)</f>
        <v>373.00514104930141</v>
      </c>
      <c r="BD160" s="24">
        <v>26</v>
      </c>
      <c r="BE160" s="24"/>
      <c r="BF160" s="25" t="e">
        <f t="shared" si="118"/>
        <v>#NUM!</v>
      </c>
      <c r="BG160" s="28" t="e">
        <f>SMALL(BC$3:BC$31,26)</f>
        <v>#NUM!</v>
      </c>
      <c r="BI160" s="24">
        <v>26</v>
      </c>
      <c r="BJ160" s="25" t="str">
        <f t="shared" si="119"/>
        <v>Furesø</v>
      </c>
      <c r="BK160" s="28">
        <f>SMALL(BG$3:BG$31,26)</f>
        <v>10577.008041000263</v>
      </c>
      <c r="BM160" s="24">
        <v>26</v>
      </c>
      <c r="BN160" s="25" t="e">
        <f t="shared" si="120"/>
        <v>#NUM!</v>
      </c>
      <c r="BO160" s="28" t="e">
        <f>SMALL(BJ$3:BJ$31,26)</f>
        <v>#NUM!</v>
      </c>
      <c r="BQ160" s="24">
        <v>26</v>
      </c>
      <c r="BR160" s="25" t="str">
        <f t="shared" si="121"/>
        <v>Fredensborg</v>
      </c>
      <c r="BS160" s="28">
        <f>SMALL(BN$3:BN$31,26)</f>
        <v>7677.0550241333922</v>
      </c>
      <c r="BU160" s="43"/>
      <c r="BV160" s="30"/>
      <c r="BW160" s="44"/>
      <c r="BX160" s="16"/>
      <c r="BY160" s="43"/>
      <c r="BZ160" s="30"/>
      <c r="CA160" s="44"/>
      <c r="CB160" s="16"/>
      <c r="CC160" s="43"/>
      <c r="CD160" s="30"/>
      <c r="CE160" s="44"/>
      <c r="CF160" s="16"/>
      <c r="CG160" s="43"/>
      <c r="CH160" s="30"/>
      <c r="CI160" s="44"/>
      <c r="CJ160" s="16"/>
      <c r="CK160" s="43"/>
      <c r="CL160" s="30"/>
      <c r="CM160" s="44"/>
      <c r="CN160" s="16"/>
      <c r="CO160" s="43"/>
      <c r="CP160" s="30"/>
      <c r="CQ160" s="44"/>
      <c r="CS160" s="24">
        <v>26</v>
      </c>
      <c r="CT160" s="25" t="str">
        <f t="shared" si="122"/>
        <v>Ballerup</v>
      </c>
      <c r="CU160" s="28">
        <f>SMALL(CP$3:CP$31,26)</f>
        <v>10153.846153846156</v>
      </c>
    </row>
    <row r="161" spans="3:99" x14ac:dyDescent="0.25">
      <c r="C161" s="24">
        <v>27</v>
      </c>
      <c r="D161" s="25" t="str">
        <f t="shared" si="105"/>
        <v>Albertslund</v>
      </c>
      <c r="E161" s="28">
        <f>SMALL(E$3:E$31,27)</f>
        <v>633.10353168843733</v>
      </c>
      <c r="G161" s="24">
        <v>27</v>
      </c>
      <c r="H161" s="25" t="e">
        <f t="shared" si="106"/>
        <v>#NUM!</v>
      </c>
      <c r="I161" s="28" t="e">
        <f>SMALL(I$3:I$31,27)</f>
        <v>#NUM!</v>
      </c>
      <c r="K161" s="24">
        <v>27</v>
      </c>
      <c r="L161" s="25" t="str">
        <f t="shared" si="107"/>
        <v>Halsnæs</v>
      </c>
      <c r="M161" s="28">
        <f>SMALL(M$3:M$31,27)</f>
        <v>937.6438104003679</v>
      </c>
      <c r="O161" s="24">
        <v>27</v>
      </c>
      <c r="P161" s="25" t="str">
        <f t="shared" si="108"/>
        <v>Ballerup</v>
      </c>
      <c r="Q161" s="28">
        <f>SMALL(Q$3:Q$31,27)</f>
        <v>3155.1470336517064</v>
      </c>
      <c r="S161" s="24">
        <v>27</v>
      </c>
      <c r="T161" s="25" t="str">
        <f t="shared" si="109"/>
        <v>Halsnæs</v>
      </c>
      <c r="U161" s="28">
        <f>SMALL(U$3:U$31,27)</f>
        <v>1340.3129314312012</v>
      </c>
      <c r="W161" s="24">
        <v>27</v>
      </c>
      <c r="X161" s="25" t="str">
        <f t="shared" si="110"/>
        <v>Herlev</v>
      </c>
      <c r="Y161" s="28">
        <f>SMALL(Y$3:Y$31,27)</f>
        <v>2680.9336233758595</v>
      </c>
      <c r="AA161" s="24">
        <v>27</v>
      </c>
      <c r="AB161" s="25" t="str">
        <f t="shared" si="111"/>
        <v>Gribskov</v>
      </c>
      <c r="AC161" s="28">
        <f>SMALL(AC$3:AC$31,27)</f>
        <v>2270.9322447530726</v>
      </c>
      <c r="AE161" s="24">
        <v>27</v>
      </c>
      <c r="AF161" s="25" t="str">
        <f t="shared" si="112"/>
        <v>Gribskov</v>
      </c>
      <c r="AG161" s="28">
        <f>SMALL(AG$3:AG$31,27)</f>
        <v>115.8095576163642</v>
      </c>
      <c r="AI161" s="24">
        <v>27</v>
      </c>
      <c r="AJ161" s="25" t="str">
        <f t="shared" si="113"/>
        <v>Halsnæs</v>
      </c>
      <c r="AK161" s="28">
        <f>SMALL(AK$3:AK$31,27)</f>
        <v>529.22227335480898</v>
      </c>
      <c r="AM161" s="24">
        <v>27</v>
      </c>
      <c r="AN161" s="25" t="str">
        <f t="shared" si="114"/>
        <v>Fredensborg</v>
      </c>
      <c r="AO161" s="28">
        <f>SMALL(AO$3:AO$31,27)</f>
        <v>1254.6938569548047</v>
      </c>
      <c r="AQ161" s="24">
        <v>27</v>
      </c>
      <c r="AR161" s="25" t="e">
        <f t="shared" si="115"/>
        <v>#NUM!</v>
      </c>
      <c r="AS161" s="28" t="e">
        <f>SMALL(AR$3:AR$31,27)</f>
        <v>#NUM!</v>
      </c>
      <c r="AU161" s="24">
        <v>27</v>
      </c>
      <c r="AV161" s="25" t="e">
        <f t="shared" si="116"/>
        <v>#NUM!</v>
      </c>
      <c r="AW161" s="28" t="e">
        <f>SMALL(AU$3:AU$31,27)</f>
        <v>#NUM!</v>
      </c>
      <c r="AY161" s="24">
        <v>27</v>
      </c>
      <c r="AZ161" s="25" t="str">
        <f t="shared" si="117"/>
        <v>København</v>
      </c>
      <c r="BA161" s="25"/>
      <c r="BB161" s="28">
        <f>SMALL(AY$3:AY$31,27)</f>
        <v>386.05875450595687</v>
      </c>
      <c r="BD161" s="24">
        <v>27</v>
      </c>
      <c r="BE161" s="24"/>
      <c r="BF161" s="25" t="e">
        <f t="shared" si="118"/>
        <v>#NUM!</v>
      </c>
      <c r="BG161" s="28" t="e">
        <f>SMALL(BC$3:BC$31,27)</f>
        <v>#NUM!</v>
      </c>
      <c r="BI161" s="24">
        <v>27</v>
      </c>
      <c r="BJ161" s="25" t="str">
        <f t="shared" si="119"/>
        <v>Fredensborg</v>
      </c>
      <c r="BK161" s="28">
        <f>SMALL(BG$3:BG$31,27)</f>
        <v>11065.416805616498</v>
      </c>
      <c r="BM161" s="24">
        <v>27</v>
      </c>
      <c r="BN161" s="25" t="e">
        <f t="shared" si="120"/>
        <v>#NUM!</v>
      </c>
      <c r="BO161" s="28" t="e">
        <f>SMALL(BJ$3:BJ$31,27)</f>
        <v>#NUM!</v>
      </c>
      <c r="BQ161" s="24">
        <v>27</v>
      </c>
      <c r="BR161" s="25" t="str">
        <f t="shared" si="121"/>
        <v>Ballerup</v>
      </c>
      <c r="BS161" s="28">
        <f>SMALL(BN$3:BN$31,27)</f>
        <v>7942.0081476156247</v>
      </c>
      <c r="BU161" s="43"/>
      <c r="BV161" s="30"/>
      <c r="BW161" s="44"/>
      <c r="BX161" s="16"/>
      <c r="BY161" s="43"/>
      <c r="BZ161" s="30"/>
      <c r="CA161" s="44"/>
      <c r="CB161" s="16"/>
      <c r="CC161" s="43"/>
      <c r="CD161" s="30"/>
      <c r="CE161" s="44"/>
      <c r="CF161" s="16"/>
      <c r="CG161" s="43"/>
      <c r="CH161" s="30"/>
      <c r="CI161" s="44"/>
      <c r="CJ161" s="16"/>
      <c r="CK161" s="43"/>
      <c r="CL161" s="30"/>
      <c r="CM161" s="44"/>
      <c r="CN161" s="16"/>
      <c r="CO161" s="43"/>
      <c r="CP161" s="30"/>
      <c r="CQ161" s="44"/>
      <c r="CS161" s="24">
        <v>27</v>
      </c>
      <c r="CT161" s="25" t="str">
        <f t="shared" si="122"/>
        <v>Fredensborg</v>
      </c>
      <c r="CU161" s="28">
        <f>SMALL(CP$3:CP$31,27)</f>
        <v>10549.070162351909</v>
      </c>
    </row>
    <row r="162" spans="3:99" x14ac:dyDescent="0.25">
      <c r="C162" s="24">
        <v>28</v>
      </c>
      <c r="D162" s="25" t="str">
        <f t="shared" si="105"/>
        <v>Ishøj</v>
      </c>
      <c r="E162" s="28">
        <f>SMALL(E$3:E$31,28)</f>
        <v>694.11037042127691</v>
      </c>
      <c r="G162" s="24">
        <v>28</v>
      </c>
      <c r="H162" s="25" t="e">
        <f t="shared" si="106"/>
        <v>#NUM!</v>
      </c>
      <c r="I162" s="28" t="e">
        <f>SMALL(I$3:I$31,28)</f>
        <v>#NUM!</v>
      </c>
      <c r="K162" s="24">
        <v>28</v>
      </c>
      <c r="L162" s="25" t="str">
        <f t="shared" si="107"/>
        <v>Vallensbæk</v>
      </c>
      <c r="M162" s="28">
        <f>SMALL(M$3:M$31,28)</f>
        <v>970.87277644855919</v>
      </c>
      <c r="O162" s="24">
        <v>28</v>
      </c>
      <c r="P162" s="25" t="str">
        <f t="shared" si="108"/>
        <v>Bornholm</v>
      </c>
      <c r="Q162" s="28">
        <f>SMALL(Q$3:Q$31,28)</f>
        <v>5484.9911992769139</v>
      </c>
      <c r="S162" s="24">
        <v>28</v>
      </c>
      <c r="T162" s="25" t="str">
        <f t="shared" si="109"/>
        <v>Bornholm</v>
      </c>
      <c r="U162" s="28">
        <f>SMALL(U$3:U$31,28)</f>
        <v>1403.3585462156891</v>
      </c>
      <c r="W162" s="24">
        <v>28</v>
      </c>
      <c r="X162" s="25" t="str">
        <f t="shared" si="110"/>
        <v>Albertslund</v>
      </c>
      <c r="Y162" s="28">
        <f>SMALL(Y$3:Y$31,28)</f>
        <v>2960.8127721335268</v>
      </c>
      <c r="AA162" s="24">
        <v>28</v>
      </c>
      <c r="AB162" s="25" t="str">
        <f t="shared" si="111"/>
        <v>Ballerup</v>
      </c>
      <c r="AC162" s="28">
        <f>SMALL(AC$3:AC$31,28)</f>
        <v>2516.2438807298622</v>
      </c>
      <c r="AE162" s="24">
        <v>28</v>
      </c>
      <c r="AF162" s="25" t="str">
        <f t="shared" si="112"/>
        <v>Fredensborg</v>
      </c>
      <c r="AG162" s="28">
        <f>SMALL(AG$3:AG$31,28)</f>
        <v>118.24028082492322</v>
      </c>
      <c r="AI162" s="24">
        <v>28</v>
      </c>
      <c r="AJ162" s="25" t="str">
        <f t="shared" si="113"/>
        <v>Frederikssund</v>
      </c>
      <c r="AK162" s="28">
        <f>SMALL(AK$3:AK$31,28)</f>
        <v>531.17427593368973</v>
      </c>
      <c r="AM162" s="24">
        <v>28</v>
      </c>
      <c r="AN162" s="25" t="str">
        <f t="shared" si="114"/>
        <v>Albertslund</v>
      </c>
      <c r="AO162" s="28">
        <f>SMALL(AO$3:AO$31,28)</f>
        <v>1345.125786163522</v>
      </c>
      <c r="AQ162" s="24">
        <v>28</v>
      </c>
      <c r="AR162" s="25" t="e">
        <f t="shared" si="115"/>
        <v>#NUM!</v>
      </c>
      <c r="AS162" s="28" t="e">
        <f>SMALL(AR$3:AR$31,28)</f>
        <v>#NUM!</v>
      </c>
      <c r="AU162" s="24">
        <v>28</v>
      </c>
      <c r="AV162" s="25" t="e">
        <f t="shared" si="116"/>
        <v>#NUM!</v>
      </c>
      <c r="AW162" s="28" t="e">
        <f>SMALL(AU$3:AU$31,28)</f>
        <v>#NUM!</v>
      </c>
      <c r="AY162" s="24">
        <v>28</v>
      </c>
      <c r="AZ162" s="25" t="str">
        <f t="shared" si="117"/>
        <v>Høje-Taastrup</v>
      </c>
      <c r="BA162" s="25"/>
      <c r="BB162" s="28">
        <f>SMALL(AY$3:AY$31,28)</f>
        <v>504.08363279973867</v>
      </c>
      <c r="BD162" s="24">
        <v>28</v>
      </c>
      <c r="BE162" s="24"/>
      <c r="BF162" s="25" t="e">
        <f t="shared" si="118"/>
        <v>#NUM!</v>
      </c>
      <c r="BG162" s="28" t="e">
        <f>SMALL(BC$3:BC$31,28)</f>
        <v>#NUM!</v>
      </c>
      <c r="BI162" s="24">
        <v>28</v>
      </c>
      <c r="BJ162" s="25" t="str">
        <f t="shared" si="119"/>
        <v>Albertslund</v>
      </c>
      <c r="BK162" s="28">
        <f>SMALL(BG$3:BG$31,28)</f>
        <v>11910.25641025641</v>
      </c>
      <c r="BM162" s="24">
        <v>28</v>
      </c>
      <c r="BN162" s="25" t="e">
        <f t="shared" si="120"/>
        <v>#NUM!</v>
      </c>
      <c r="BO162" s="28" t="e">
        <f>SMALL(BJ$3:BJ$31,28)</f>
        <v>#NUM!</v>
      </c>
      <c r="BQ162" s="24">
        <v>28</v>
      </c>
      <c r="BR162" s="25" t="str">
        <f t="shared" si="121"/>
        <v>Bornholm</v>
      </c>
      <c r="BS162" s="28">
        <f>SMALL(BN$3:BN$31,28)</f>
        <v>8410.6369820655527</v>
      </c>
      <c r="BU162" s="43"/>
      <c r="BV162" s="30"/>
      <c r="BW162" s="44"/>
      <c r="BX162" s="16"/>
      <c r="BY162" s="43"/>
      <c r="BZ162" s="30"/>
      <c r="CA162" s="44"/>
      <c r="CB162" s="16"/>
      <c r="CC162" s="43"/>
      <c r="CD162" s="30"/>
      <c r="CE162" s="44"/>
      <c r="CF162" s="16"/>
      <c r="CG162" s="43"/>
      <c r="CH162" s="30"/>
      <c r="CI162" s="44"/>
      <c r="CJ162" s="16"/>
      <c r="CK162" s="43"/>
      <c r="CL162" s="30"/>
      <c r="CM162" s="44"/>
      <c r="CN162" s="16"/>
      <c r="CO162" s="43"/>
      <c r="CP162" s="30"/>
      <c r="CQ162" s="44"/>
      <c r="CS162" s="24">
        <v>28</v>
      </c>
      <c r="CT162" s="25" t="str">
        <f t="shared" si="122"/>
        <v>Albertslund</v>
      </c>
      <c r="CU162" s="28">
        <f>SMALL(CP$3:CP$31,28)</f>
        <v>11277.152878567973</v>
      </c>
    </row>
    <row r="163" spans="3:99" x14ac:dyDescent="0.25">
      <c r="C163" s="24">
        <v>29</v>
      </c>
      <c r="D163" s="25" t="str">
        <f t="shared" ref="D163" si="123">+IF(E163=0," ",INDEX(B$3:C$31,MATCH(E163,E$3:E$31,0),1))</f>
        <v>Gribskov</v>
      </c>
      <c r="E163" s="28">
        <f>SMALL(E$3:E$31,29)</f>
        <v>752.54026711629763</v>
      </c>
      <c r="G163" s="24">
        <v>29</v>
      </c>
      <c r="H163" s="25" t="e">
        <f t="shared" ref="H163" si="124">+IF(I163=0," ",INDEX(B$3:I$31,MATCH(I163,I$3:I$31,0),1))</f>
        <v>#NUM!</v>
      </c>
      <c r="I163" s="28" t="e">
        <f>SMALL(I$3:I$31,29)</f>
        <v>#NUM!</v>
      </c>
      <c r="K163" s="24">
        <v>29</v>
      </c>
      <c r="L163" s="25" t="e">
        <f t="shared" ref="L163" si="125">+IF(M163=0," ",INDEX(B$3:M$31,MATCH(M163,M$3:M$31,0),1))</f>
        <v>#NUM!</v>
      </c>
      <c r="M163" s="28" t="e">
        <f>SMALL(M$3:M$31,29)</f>
        <v>#NUM!</v>
      </c>
      <c r="O163" s="24">
        <v>29</v>
      </c>
      <c r="P163" s="25" t="e">
        <f t="shared" ref="P163" si="126">+IF(Q163=0," ",INDEX(B$3:Q$31,MATCH(Q163,Q$3:Q$31,0),1))</f>
        <v>#NUM!</v>
      </c>
      <c r="Q163" s="28" t="e">
        <f>SMALL(Q$3:Q$31,29)</f>
        <v>#NUM!</v>
      </c>
      <c r="S163" s="24">
        <v>29</v>
      </c>
      <c r="T163" s="25" t="e">
        <f t="shared" ref="T163" si="127">+IF(U163=0," ",INDEX(B$3:U$31,MATCH(U163,U$3:U$31,0),1))</f>
        <v>#NUM!</v>
      </c>
      <c r="U163" s="28" t="e">
        <f>SMALL(U$3:U$31,29)</f>
        <v>#NUM!</v>
      </c>
      <c r="W163" s="24">
        <v>29</v>
      </c>
      <c r="X163" s="25" t="str">
        <f t="shared" ref="X163" si="128">+IF(Y163=0," ",INDEX(B$3:Y$31,MATCH(Y163,Y$3:Y$31,0),1))</f>
        <v>Brøndby</v>
      </c>
      <c r="Y163" s="28">
        <f>SMALL(Y$3:Y$31,29)</f>
        <v>4082.2784810126582</v>
      </c>
      <c r="AA163" s="24">
        <v>29</v>
      </c>
      <c r="AB163" s="25" t="str">
        <f t="shared" ref="AB163" si="129">+IF(AC163=0," ",INDEX(B$3:AC$31,MATCH(AC163,AC$3:AC$31,0),1))</f>
        <v>Frederikssund</v>
      </c>
      <c r="AC163" s="28">
        <f>SMALL(AC$3:AC$31,29)</f>
        <v>2858.1868533405132</v>
      </c>
      <c r="AE163" s="24">
        <v>29</v>
      </c>
      <c r="AF163" s="25" t="str">
        <f t="shared" ref="AF163" si="130">+IF(AG163=0," ",INDEX(B$3:AG$31,MATCH(AG163,AG$3:AG$31,0),1))</f>
        <v>Høje-Taastrup</v>
      </c>
      <c r="AG163" s="28">
        <f>SMALL(AG$3:AG$31,29)</f>
        <v>137.6555492857355</v>
      </c>
      <c r="AI163" s="24">
        <v>29</v>
      </c>
      <c r="AJ163" s="25" t="str">
        <f t="shared" ref="AJ163" si="131">+IF(AK163=0," ",INDEX(B$3:AK$31,MATCH(AK163,AK$3:AK$31,0),1))</f>
        <v>Hillerød</v>
      </c>
      <c r="AK163" s="28">
        <f>SMALL(AK$3:AK$31,29)</f>
        <v>533.86516016886014</v>
      </c>
      <c r="AM163" s="24">
        <v>29</v>
      </c>
      <c r="AN163" s="25" t="str">
        <f t="shared" ref="AN163" si="132">+IF(AO163=0," ",INDEX(B$3:AO$31,MATCH(AO163,AO$3:AO$31,0),1))</f>
        <v>Ishøj</v>
      </c>
      <c r="AO163" s="28">
        <f>SMALL(AO$3:AO$31,29)</f>
        <v>1484.4340595148101</v>
      </c>
      <c r="AQ163" s="24">
        <v>29</v>
      </c>
      <c r="AR163" s="25" t="e">
        <f t="shared" ref="AR163" si="133">+IF(AS163=0," ",INDEX(B$3:AR$31,MATCH(AS163,AR$3:AR$31,0),1))</f>
        <v>#NUM!</v>
      </c>
      <c r="AS163" s="28" t="e">
        <f>SMALL(AR$3:AR$31,29)</f>
        <v>#NUM!</v>
      </c>
      <c r="AU163" s="24">
        <v>29</v>
      </c>
      <c r="AV163" s="25" t="e">
        <f t="shared" ref="AV163" si="134">+IF(AW163=0," ",INDEX(B$3:AU$31,MATCH(AW163,AU$3:AU$31,0),1))</f>
        <v>#NUM!</v>
      </c>
      <c r="AW163" s="28" t="e">
        <f>SMALL(AU$3:AU$31,29)</f>
        <v>#NUM!</v>
      </c>
      <c r="AY163" s="24">
        <v>29</v>
      </c>
      <c r="AZ163" s="25" t="str">
        <f t="shared" ref="AZ163" si="135">+IF(BB163=0," ",INDEX(B$3:AY$31,MATCH(BB163,AY$3:AY$31,0),1))</f>
        <v>Albertslund</v>
      </c>
      <c r="BA163" s="25"/>
      <c r="BB163" s="28">
        <f>SMALL(AY$3:AY$31,29)</f>
        <v>586.23609095307199</v>
      </c>
      <c r="BD163" s="24">
        <v>29</v>
      </c>
      <c r="BE163" s="24"/>
      <c r="BF163" s="25" t="e">
        <f t="shared" ref="BF163" si="136">+IF(BG163=0," ",INDEX(B$3:BC$31,MATCH(BG163,BC$3:BC$31,0),1))</f>
        <v>#NUM!</v>
      </c>
      <c r="BG163" s="28" t="e">
        <f>SMALL(BC$3:BC$31,29)</f>
        <v>#NUM!</v>
      </c>
      <c r="BI163" s="24">
        <v>29</v>
      </c>
      <c r="BJ163" s="25" t="e">
        <f t="shared" ref="BJ163" si="137">+IF(BK163=0," ",INDEX(B$3:BG$31,MATCH(BK163,BG$3:BG$31,0),1))</f>
        <v>#NUM!</v>
      </c>
      <c r="BK163" s="28" t="e">
        <f>SMALL(BG$3:BG$31,29)</f>
        <v>#NUM!</v>
      </c>
      <c r="BM163" s="24">
        <v>29</v>
      </c>
      <c r="BN163" s="25" t="e">
        <f t="shared" ref="BN163" si="138">+IF(BO163=0," ",INDEX(B$3:BJ$31,MATCH(BO163,BJ$3:BJ$31,0),1))</f>
        <v>#NUM!</v>
      </c>
      <c r="BO163" s="28" t="e">
        <f>SMALL(BJ$3:BJ$31,29)</f>
        <v>#NUM!</v>
      </c>
      <c r="BQ163" s="24">
        <v>29</v>
      </c>
      <c r="BR163" s="25" t="str">
        <f t="shared" ref="BR163" si="139">+IF(BS163=0," ",INDEX(B$3:BN$31,MATCH(BS163,BN$3:BN$31,0),1))</f>
        <v>Albertslund</v>
      </c>
      <c r="BS163" s="28">
        <f>SMALL(BN$3:BN$31,29)</f>
        <v>8412.0706337687479</v>
      </c>
      <c r="BU163" s="6"/>
      <c r="BV163" s="16"/>
      <c r="BW163" s="45"/>
      <c r="BX163" s="16"/>
      <c r="BY163" s="6"/>
      <c r="BZ163" s="16"/>
      <c r="CA163" s="45"/>
      <c r="CB163" s="16"/>
      <c r="CC163" s="6"/>
      <c r="CD163" s="16"/>
      <c r="CE163" s="45"/>
      <c r="CF163" s="16"/>
      <c r="CG163" s="6"/>
      <c r="CH163" s="16"/>
      <c r="CI163" s="45"/>
      <c r="CJ163" s="16"/>
      <c r="CK163" s="6"/>
      <c r="CL163" s="16"/>
      <c r="CM163" s="45"/>
      <c r="CN163" s="16"/>
      <c r="CO163" s="6"/>
      <c r="CP163" s="16"/>
      <c r="CQ163" s="45"/>
      <c r="CS163" s="24">
        <v>29</v>
      </c>
      <c r="CT163" s="25" t="e">
        <f t="shared" ref="CT163" si="140">+IF(CU163=0," ",INDEX(B$3:CP$31,MATCH(CU163,CP$3:CP$31,0),1))</f>
        <v>#NUM!</v>
      </c>
      <c r="CU163" s="28" t="e">
        <f>SMALL(CP$3:CP$31,29)</f>
        <v>#NUM!</v>
      </c>
    </row>
    <row r="164" spans="3:99" x14ac:dyDescent="0.25">
      <c r="C164" s="6"/>
      <c r="D164" t="s">
        <v>51</v>
      </c>
      <c r="E164" s="11">
        <f>+SUMIF(E135:E163,"&gt;0")/COUNTIF(E135:E163,"&gt;0")</f>
        <v>478.21996122148397</v>
      </c>
      <c r="G164" s="6"/>
      <c r="H164" t="s">
        <v>51</v>
      </c>
      <c r="I164" s="11">
        <f>+SUMIF(I135:I163,"&gt;0")/COUNTIF(I135:I163,"&gt;0")</f>
        <v>111.17688296663555</v>
      </c>
      <c r="K164" s="6"/>
      <c r="L164" t="s">
        <v>51</v>
      </c>
      <c r="M164" s="11">
        <f>+SUMIF(M135:M163,"&gt;0")/COUNTIF(M135:M163,"&gt;0")</f>
        <v>479.69649388356731</v>
      </c>
      <c r="O164" s="6"/>
      <c r="P164" t="s">
        <v>51</v>
      </c>
      <c r="Q164" s="11">
        <f>+SUMIF(Q135:Q163,"&gt;0")/COUNTIF(Q135:Q163,"&gt;0")</f>
        <v>2076.4650074447736</v>
      </c>
      <c r="S164" s="6"/>
      <c r="T164" t="s">
        <v>51</v>
      </c>
      <c r="U164" s="11">
        <f>+SUMIF(U135:U163,"&gt;0")/COUNTIF(U135:U163,"&gt;0")</f>
        <v>629.79792643146072</v>
      </c>
      <c r="W164" s="6"/>
      <c r="X164" t="s">
        <v>51</v>
      </c>
      <c r="Y164" s="11">
        <f>+SUMIF(Y135:Y163,"&gt;0")/COUNTIF(Y135:Y163,"&gt;0")</f>
        <v>1800.5010586625576</v>
      </c>
      <c r="AA164" s="6"/>
      <c r="AB164" t="s">
        <v>51</v>
      </c>
      <c r="AC164" s="11">
        <f>+SUMIF(AC135:AC163,"&gt;0")/COUNTIF(AC135:AC163,"&gt;0")</f>
        <v>1676.8234522998189</v>
      </c>
      <c r="AE164" s="6"/>
      <c r="AF164" t="s">
        <v>51</v>
      </c>
      <c r="AG164" s="11">
        <f>+SUMIF(AG135:AG163,"&gt;0")/COUNTIF(AG135:AG163,"&gt;0")</f>
        <v>82.403299312213534</v>
      </c>
      <c r="AI164" s="6"/>
      <c r="AJ164" t="s">
        <v>51</v>
      </c>
      <c r="AK164" s="11">
        <f>+SUMIF(AK135:AK163,"&gt;0")/COUNTIF(AK135:AK163,"&gt;0")</f>
        <v>318.07424219759554</v>
      </c>
      <c r="AM164" s="6"/>
      <c r="AN164" t="s">
        <v>51</v>
      </c>
      <c r="AO164" s="11">
        <f>+SUMIF(AO135:AO163,"&gt;0")/COUNTIF(AO135:AO163,"&gt;0")</f>
        <v>882.60713376780734</v>
      </c>
      <c r="AQ164" s="6"/>
      <c r="AR164" t="s">
        <v>51</v>
      </c>
      <c r="AS164" s="11">
        <f>+SUMIF(AS135:AS163,"&gt;0")/COUNTIF(AS135:AS163,"&gt;0")</f>
        <v>26.814376871940386</v>
      </c>
      <c r="AU164" s="6"/>
      <c r="AV164" t="s">
        <v>51</v>
      </c>
      <c r="AW164" s="11">
        <f>+SUMIF(AW135:AW163,"&gt;0")/COUNTIF(AW135:AW163,"&gt;0")</f>
        <v>131.69999775018076</v>
      </c>
      <c r="AY164" s="6"/>
      <c r="AZ164" t="s">
        <v>51</v>
      </c>
      <c r="BB164" s="11">
        <f>+SUMIF(BB135:BB163,"&gt;0")/COUNTIF(BB135:BB163,"&gt;0")</f>
        <v>246.17975133507184</v>
      </c>
      <c r="BD164" s="6"/>
      <c r="BE164" s="6"/>
      <c r="BF164" t="s">
        <v>51</v>
      </c>
      <c r="BG164" s="11">
        <f>+SUMIF(BG135:BG163,"&gt;0")/COUNTIF(BG135:BG163,"&gt;0")</f>
        <v>8914.276359610054</v>
      </c>
      <c r="BI164" s="6"/>
      <c r="BJ164" t="s">
        <v>51</v>
      </c>
      <c r="BK164" s="11">
        <f>+SUMIF(BK135:BK163,"&gt;0")/COUNTIF(BK135:BK163,"&gt;0")</f>
        <v>8771.6331906257383</v>
      </c>
      <c r="BM164" s="6"/>
      <c r="BN164" t="s">
        <v>51</v>
      </c>
      <c r="BO164" s="11">
        <f>+SUMIF(BO135:BO163,"&gt;0")/COUNTIF(BO135:BO163,"&gt;0")</f>
        <v>151.53183214752028</v>
      </c>
      <c r="BQ164" s="6"/>
      <c r="BR164" t="s">
        <v>51</v>
      </c>
      <c r="BS164" s="11">
        <f>+SUMIF(BS135:BS163,"&gt;0")/COUNTIF(BS135:BS163,"&gt;0")</f>
        <v>6090.2680333256358</v>
      </c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S164" s="6"/>
      <c r="CT164" t="s">
        <v>51</v>
      </c>
      <c r="CU164" s="11">
        <f>+SUMIF(CU135:CU163,"&gt;0")/COUNTIF(CU135:CU163,"&gt;0")</f>
        <v>8292.2620786668704</v>
      </c>
    </row>
    <row r="165" spans="3:99" x14ac:dyDescent="0.25"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</row>
    <row r="166" spans="3:99" x14ac:dyDescent="0.25"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</row>
    <row r="167" spans="3:99" x14ac:dyDescent="0.25"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</row>
    <row r="168" spans="3:99" x14ac:dyDescent="0.25"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</row>
    <row r="169" spans="3:99" x14ac:dyDescent="0.25"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</row>
    <row r="170" spans="3:99" x14ac:dyDescent="0.25"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</row>
    <row r="171" spans="3:99" x14ac:dyDescent="0.25"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</row>
    <row r="172" spans="3:99" x14ac:dyDescent="0.25"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</row>
    <row r="173" spans="3:99" x14ac:dyDescent="0.25"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</row>
    <row r="174" spans="3:99" x14ac:dyDescent="0.25"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</row>
    <row r="175" spans="3:99" x14ac:dyDescent="0.25"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</row>
    <row r="176" spans="3:99" x14ac:dyDescent="0.25"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</row>
    <row r="177" spans="73:95" x14ac:dyDescent="0.25"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</row>
    <row r="178" spans="73:95" x14ac:dyDescent="0.25"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</row>
    <row r="179" spans="73:95" x14ac:dyDescent="0.25"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</row>
    <row r="180" spans="73:95" x14ac:dyDescent="0.25"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</row>
    <row r="181" spans="73:95" x14ac:dyDescent="0.25"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</row>
    <row r="182" spans="73:95" x14ac:dyDescent="0.25"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</row>
    <row r="183" spans="73:95" x14ac:dyDescent="0.25"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</row>
    <row r="184" spans="73:95" x14ac:dyDescent="0.25"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</row>
    <row r="185" spans="73:95" x14ac:dyDescent="0.25"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</row>
    <row r="186" spans="73:95" x14ac:dyDescent="0.25"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</row>
    <row r="187" spans="73:95" x14ac:dyDescent="0.25"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</row>
    <row r="188" spans="73:95" x14ac:dyDescent="0.25"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</row>
    <row r="189" spans="73:95" x14ac:dyDescent="0.25"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</row>
    <row r="190" spans="73:95" x14ac:dyDescent="0.25"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</row>
    <row r="191" spans="73:95" x14ac:dyDescent="0.25"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</row>
    <row r="192" spans="73:95" x14ac:dyDescent="0.25"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</row>
    <row r="193" spans="73:95" x14ac:dyDescent="0.25"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</row>
    <row r="194" spans="73:95" x14ac:dyDescent="0.25"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</row>
    <row r="195" spans="73:95" x14ac:dyDescent="0.25"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</row>
    <row r="196" spans="73:95" x14ac:dyDescent="0.25"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</row>
    <row r="197" spans="73:95" x14ac:dyDescent="0.25"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</row>
    <row r="198" spans="73:95" x14ac:dyDescent="0.25"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</row>
    <row r="199" spans="73:95" x14ac:dyDescent="0.25"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</row>
    <row r="200" spans="73:95" x14ac:dyDescent="0.25"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</row>
    <row r="201" spans="73:95" x14ac:dyDescent="0.25"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</row>
    <row r="202" spans="73:95" x14ac:dyDescent="0.25"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</row>
    <row r="203" spans="73:95" x14ac:dyDescent="0.25"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</row>
    <row r="204" spans="73:95" x14ac:dyDescent="0.25"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</row>
    <row r="205" spans="73:95" x14ac:dyDescent="0.25"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</row>
    <row r="206" spans="73:95" x14ac:dyDescent="0.25"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</row>
    <row r="207" spans="73:95" x14ac:dyDescent="0.25"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</row>
    <row r="208" spans="73:95" x14ac:dyDescent="0.25"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</row>
    <row r="209" spans="73:95" x14ac:dyDescent="0.25"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</row>
    <row r="210" spans="73:95" x14ac:dyDescent="0.25"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</row>
    <row r="211" spans="73:95" x14ac:dyDescent="0.25"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</row>
    <row r="212" spans="73:95" x14ac:dyDescent="0.25"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</row>
    <row r="213" spans="73:95" x14ac:dyDescent="0.25"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</row>
    <row r="214" spans="73:95" x14ac:dyDescent="0.25"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</row>
    <row r="215" spans="73:95" x14ac:dyDescent="0.25"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</row>
    <row r="216" spans="73:95" x14ac:dyDescent="0.25"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</row>
    <row r="217" spans="73:95" x14ac:dyDescent="0.25"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</row>
    <row r="218" spans="73:95" x14ac:dyDescent="0.25"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</row>
    <row r="219" spans="73:95" x14ac:dyDescent="0.25"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</row>
    <row r="220" spans="73:95" x14ac:dyDescent="0.25"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</row>
    <row r="221" spans="73:95" x14ac:dyDescent="0.25"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</row>
    <row r="222" spans="73:95" x14ac:dyDescent="0.25"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</row>
    <row r="223" spans="73:95" x14ac:dyDescent="0.25"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</row>
    <row r="224" spans="73:95" x14ac:dyDescent="0.25"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</row>
    <row r="225" spans="73:95" x14ac:dyDescent="0.25"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</row>
    <row r="226" spans="73:95" x14ac:dyDescent="0.25"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</row>
    <row r="227" spans="73:95" x14ac:dyDescent="0.25"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</row>
    <row r="228" spans="73:95" x14ac:dyDescent="0.25"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</row>
    <row r="229" spans="73:95" x14ac:dyDescent="0.25"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</row>
    <row r="230" spans="73:95" x14ac:dyDescent="0.25"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</row>
    <row r="231" spans="73:95" x14ac:dyDescent="0.25"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</row>
    <row r="232" spans="73:95" x14ac:dyDescent="0.25"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</row>
    <row r="233" spans="73:95" x14ac:dyDescent="0.25"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</row>
    <row r="234" spans="73:95" x14ac:dyDescent="0.25"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</row>
    <row r="235" spans="73:95" x14ac:dyDescent="0.25"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</row>
    <row r="236" spans="73:95" x14ac:dyDescent="0.25"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</row>
    <row r="237" spans="73:95" x14ac:dyDescent="0.25"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</row>
    <row r="238" spans="73:95" x14ac:dyDescent="0.25"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</row>
    <row r="239" spans="73:95" x14ac:dyDescent="0.25"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</row>
    <row r="240" spans="73:95" x14ac:dyDescent="0.25"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</row>
    <row r="241" spans="73:95" x14ac:dyDescent="0.25"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</row>
    <row r="242" spans="73:95" x14ac:dyDescent="0.25"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</row>
    <row r="243" spans="73:95" x14ac:dyDescent="0.25"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</row>
    <row r="244" spans="73:95" x14ac:dyDescent="0.25"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</row>
    <row r="245" spans="73:95" x14ac:dyDescent="0.25"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</row>
    <row r="246" spans="73:95" x14ac:dyDescent="0.25"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</row>
    <row r="247" spans="73:95" x14ac:dyDescent="0.25"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</row>
    <row r="248" spans="73:95" x14ac:dyDescent="0.25"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</row>
    <row r="249" spans="73:95" x14ac:dyDescent="0.25"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</row>
    <row r="250" spans="73:95" x14ac:dyDescent="0.25"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</row>
    <row r="251" spans="73:95" x14ac:dyDescent="0.25"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</row>
    <row r="252" spans="73:95" x14ac:dyDescent="0.25"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</row>
    <row r="253" spans="73:95" x14ac:dyDescent="0.25"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</row>
    <row r="254" spans="73:95" x14ac:dyDescent="0.25"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</row>
    <row r="255" spans="73:95" x14ac:dyDescent="0.25"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</row>
    <row r="256" spans="73:95" x14ac:dyDescent="0.25"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</row>
    <row r="257" spans="73:95" x14ac:dyDescent="0.25"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</row>
    <row r="258" spans="73:95" x14ac:dyDescent="0.25"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</row>
    <row r="259" spans="73:95" x14ac:dyDescent="0.25"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</row>
    <row r="260" spans="73:95" x14ac:dyDescent="0.25"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</row>
    <row r="261" spans="73:95" x14ac:dyDescent="0.25"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</row>
    <row r="262" spans="73:95" x14ac:dyDescent="0.25"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</row>
    <row r="263" spans="73:95" x14ac:dyDescent="0.25"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</row>
    <row r="264" spans="73:95" x14ac:dyDescent="0.25"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</row>
    <row r="265" spans="73:95" x14ac:dyDescent="0.25"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</row>
    <row r="266" spans="73:95" x14ac:dyDescent="0.25"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</row>
    <row r="267" spans="73:95" x14ac:dyDescent="0.25"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</row>
    <row r="268" spans="73:95" x14ac:dyDescent="0.25"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</row>
    <row r="269" spans="73:95" x14ac:dyDescent="0.25"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</row>
    <row r="270" spans="73:95" x14ac:dyDescent="0.25"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</row>
    <row r="271" spans="73:95" x14ac:dyDescent="0.25"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</row>
    <row r="272" spans="73:95" x14ac:dyDescent="0.25"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</row>
    <row r="273" spans="73:95" x14ac:dyDescent="0.25"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</row>
    <row r="274" spans="73:95" x14ac:dyDescent="0.25"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</row>
    <row r="275" spans="73:95" x14ac:dyDescent="0.25"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</row>
    <row r="276" spans="73:95" x14ac:dyDescent="0.25"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</row>
    <row r="277" spans="73:95" x14ac:dyDescent="0.25"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</row>
    <row r="278" spans="73:95" x14ac:dyDescent="0.25"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</row>
    <row r="279" spans="73:95" x14ac:dyDescent="0.25"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</row>
    <row r="280" spans="73:95" x14ac:dyDescent="0.25"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</row>
    <row r="281" spans="73:95" x14ac:dyDescent="0.25"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</row>
    <row r="282" spans="73:95" x14ac:dyDescent="0.25"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</row>
    <row r="283" spans="73:95" x14ac:dyDescent="0.25"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</row>
    <row r="284" spans="73:95" x14ac:dyDescent="0.25"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</row>
    <row r="285" spans="73:95" x14ac:dyDescent="0.25"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</row>
    <row r="286" spans="73:95" x14ac:dyDescent="0.25"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</row>
    <row r="287" spans="73:95" x14ac:dyDescent="0.25"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</row>
    <row r="288" spans="73:95" x14ac:dyDescent="0.25"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</row>
    <row r="289" spans="73:95" x14ac:dyDescent="0.25"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</row>
    <row r="290" spans="73:95" x14ac:dyDescent="0.25"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</row>
    <row r="291" spans="73:95" x14ac:dyDescent="0.25"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</row>
    <row r="292" spans="73:95" x14ac:dyDescent="0.25"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</row>
    <row r="293" spans="73:95" x14ac:dyDescent="0.25"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</row>
    <row r="294" spans="73:95" x14ac:dyDescent="0.25"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</row>
    <row r="295" spans="73:95" x14ac:dyDescent="0.25"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</row>
    <row r="296" spans="73:95" x14ac:dyDescent="0.25"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</row>
    <row r="297" spans="73:95" x14ac:dyDescent="0.25"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</row>
    <row r="298" spans="73:95" x14ac:dyDescent="0.25"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</row>
    <row r="299" spans="73:95" x14ac:dyDescent="0.25"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</row>
  </sheetData>
  <mergeCells count="24">
    <mergeCell ref="C1:E1"/>
    <mergeCell ref="AZ1:BC1"/>
    <mergeCell ref="BH1:BJ1"/>
    <mergeCell ref="BK1:BN1"/>
    <mergeCell ref="BD1:BG1"/>
    <mergeCell ref="AV1:AX1"/>
    <mergeCell ref="F1:H1"/>
    <mergeCell ref="J1:L1"/>
    <mergeCell ref="N1:P1"/>
    <mergeCell ref="R1:T1"/>
    <mergeCell ref="CM1:CP1"/>
    <mergeCell ref="AP1:AR1"/>
    <mergeCell ref="AS1:AU1"/>
    <mergeCell ref="V1:X1"/>
    <mergeCell ref="Z1:AB1"/>
    <mergeCell ref="AD1:AF1"/>
    <mergeCell ref="AH1:AJ1"/>
    <mergeCell ref="AL1:AN1"/>
    <mergeCell ref="BS1:BU1"/>
    <mergeCell ref="BW1:BY1"/>
    <mergeCell ref="CA1:CC1"/>
    <mergeCell ref="CE1:CG1"/>
    <mergeCell ref="CI1:CK1"/>
    <mergeCell ref="BO1:BQ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33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39" sqref="E39"/>
    </sheetView>
  </sheetViews>
  <sheetFormatPr defaultRowHeight="15" x14ac:dyDescent="0.25"/>
  <cols>
    <col min="1" max="1" width="16.7109375" style="48" customWidth="1"/>
    <col min="2" max="2" width="10.7109375" style="1" customWidth="1"/>
    <col min="3" max="3" width="11.5703125" style="1" bestFit="1" customWidth="1"/>
    <col min="4" max="5" width="8.85546875" style="1" customWidth="1"/>
    <col min="6" max="16" width="9.140625" style="1"/>
    <col min="17" max="24" width="9.140625" style="56"/>
    <col min="25" max="37" width="9.140625" style="1"/>
    <col min="38" max="38" width="9.140625" style="1" customWidth="1"/>
    <col min="39" max="42" width="9.140625" style="1"/>
    <col min="57" max="57" width="10.140625" customWidth="1"/>
    <col min="60" max="60" width="12.5703125" bestFit="1" customWidth="1"/>
  </cols>
  <sheetData>
    <row r="1" spans="1:70" ht="86.25" customHeight="1" x14ac:dyDescent="0.25">
      <c r="A1" s="47"/>
      <c r="B1" s="221" t="s">
        <v>94</v>
      </c>
      <c r="C1" s="222"/>
      <c r="D1" s="210" t="s">
        <v>58</v>
      </c>
      <c r="E1" s="211"/>
      <c r="F1" s="200" t="s">
        <v>64</v>
      </c>
      <c r="G1" s="201"/>
      <c r="H1" s="201"/>
      <c r="I1" s="195" t="s">
        <v>65</v>
      </c>
      <c r="J1" s="196"/>
      <c r="K1" s="196"/>
      <c r="L1" s="195" t="s">
        <v>66</v>
      </c>
      <c r="M1" s="196"/>
      <c r="N1" s="196"/>
      <c r="O1" s="195" t="s">
        <v>67</v>
      </c>
      <c r="P1" s="196"/>
      <c r="Q1" s="196"/>
      <c r="R1" s="195" t="s">
        <v>68</v>
      </c>
      <c r="S1" s="196"/>
      <c r="T1" s="199"/>
      <c r="U1" s="195" t="s">
        <v>69</v>
      </c>
      <c r="V1" s="196"/>
      <c r="W1" s="199"/>
      <c r="X1" s="195" t="s">
        <v>38</v>
      </c>
      <c r="Y1" s="196"/>
      <c r="Z1" s="196"/>
      <c r="AA1" s="195" t="s">
        <v>39</v>
      </c>
      <c r="AB1" s="196"/>
      <c r="AC1" s="196"/>
      <c r="AD1" s="195" t="s">
        <v>27</v>
      </c>
      <c r="AE1" s="196"/>
      <c r="AF1" s="196"/>
      <c r="AG1" s="195" t="s">
        <v>28</v>
      </c>
      <c r="AH1" s="196"/>
      <c r="AI1" s="196"/>
      <c r="AJ1" s="195" t="s">
        <v>29</v>
      </c>
      <c r="AK1" s="196"/>
      <c r="AL1" s="196"/>
      <c r="AM1" s="195" t="s">
        <v>70</v>
      </c>
      <c r="AN1" s="196"/>
      <c r="AO1" s="195" t="s">
        <v>71</v>
      </c>
      <c r="AP1" s="196"/>
      <c r="AQ1" s="210" t="s">
        <v>72</v>
      </c>
      <c r="AR1" s="211"/>
      <c r="AS1" s="195" t="s">
        <v>73</v>
      </c>
      <c r="AT1" s="196"/>
      <c r="AU1" s="195" t="s">
        <v>93</v>
      </c>
      <c r="AV1" s="196"/>
      <c r="AW1" s="195" t="s">
        <v>75</v>
      </c>
      <c r="AX1" s="196"/>
      <c r="AY1" s="195" t="s">
        <v>76</v>
      </c>
      <c r="AZ1" s="196"/>
      <c r="BA1" s="195" t="s">
        <v>31</v>
      </c>
      <c r="BB1" s="199"/>
      <c r="BC1" s="195" t="s">
        <v>88</v>
      </c>
      <c r="BD1" s="196"/>
      <c r="BE1" s="196"/>
      <c r="BF1" s="202" t="s">
        <v>77</v>
      </c>
      <c r="BG1" s="203"/>
      <c r="BI1" s="166" t="s">
        <v>72</v>
      </c>
      <c r="BJ1" s="167" t="s">
        <v>73</v>
      </c>
      <c r="BK1" s="167" t="s">
        <v>74</v>
      </c>
      <c r="BL1" s="167" t="s">
        <v>75</v>
      </c>
      <c r="BM1" s="168" t="s">
        <v>76</v>
      </c>
    </row>
    <row r="2" spans="1:70" ht="34.5" x14ac:dyDescent="0.25">
      <c r="B2" s="144" t="s">
        <v>32</v>
      </c>
      <c r="C2" s="60" t="s">
        <v>33</v>
      </c>
      <c r="D2" s="140" t="s">
        <v>34</v>
      </c>
      <c r="E2" s="141" t="s">
        <v>80</v>
      </c>
      <c r="F2" s="140" t="s">
        <v>34</v>
      </c>
      <c r="G2" s="141" t="s">
        <v>80</v>
      </c>
      <c r="H2" s="142" t="s">
        <v>35</v>
      </c>
      <c r="I2" s="140" t="s">
        <v>34</v>
      </c>
      <c r="J2" s="141" t="s">
        <v>80</v>
      </c>
      <c r="K2" s="142" t="s">
        <v>35</v>
      </c>
      <c r="L2" s="140" t="s">
        <v>34</v>
      </c>
      <c r="M2" s="141" t="s">
        <v>80</v>
      </c>
      <c r="N2" s="142" t="s">
        <v>35</v>
      </c>
      <c r="O2" s="140" t="s">
        <v>34</v>
      </c>
      <c r="P2" s="141" t="s">
        <v>80</v>
      </c>
      <c r="Q2" s="142" t="s">
        <v>35</v>
      </c>
      <c r="R2" s="140" t="s">
        <v>34</v>
      </c>
      <c r="S2" s="141" t="s">
        <v>80</v>
      </c>
      <c r="T2" s="142" t="s">
        <v>35</v>
      </c>
      <c r="U2" s="140" t="s">
        <v>34</v>
      </c>
      <c r="V2" s="141" t="s">
        <v>80</v>
      </c>
      <c r="W2" s="142" t="s">
        <v>35</v>
      </c>
      <c r="X2" s="140" t="s">
        <v>34</v>
      </c>
      <c r="Y2" s="141" t="s">
        <v>80</v>
      </c>
      <c r="Z2" s="142" t="s">
        <v>35</v>
      </c>
      <c r="AA2" s="140" t="s">
        <v>34</v>
      </c>
      <c r="AB2" s="141" t="s">
        <v>80</v>
      </c>
      <c r="AC2" s="142" t="s">
        <v>35</v>
      </c>
      <c r="AD2" s="140" t="s">
        <v>34</v>
      </c>
      <c r="AE2" s="141" t="s">
        <v>80</v>
      </c>
      <c r="AF2" s="142" t="s">
        <v>35</v>
      </c>
      <c r="AG2" s="140" t="s">
        <v>34</v>
      </c>
      <c r="AH2" s="141" t="s">
        <v>80</v>
      </c>
      <c r="AI2" s="142" t="s">
        <v>35</v>
      </c>
      <c r="AJ2" s="140" t="s">
        <v>34</v>
      </c>
      <c r="AK2" s="141" t="s">
        <v>80</v>
      </c>
      <c r="AL2" s="142" t="s">
        <v>35</v>
      </c>
      <c r="AM2" s="140" t="s">
        <v>34</v>
      </c>
      <c r="AN2" s="141" t="s">
        <v>80</v>
      </c>
      <c r="AO2" s="140" t="s">
        <v>34</v>
      </c>
      <c r="AP2" s="141" t="s">
        <v>80</v>
      </c>
      <c r="AQ2" s="140" t="s">
        <v>36</v>
      </c>
      <c r="AR2" s="142" t="s">
        <v>37</v>
      </c>
      <c r="AS2" s="140" t="s">
        <v>36</v>
      </c>
      <c r="AT2" s="142" t="s">
        <v>37</v>
      </c>
      <c r="AU2" s="140" t="s">
        <v>36</v>
      </c>
      <c r="AV2" s="142" t="s">
        <v>37</v>
      </c>
      <c r="AW2" s="140" t="s">
        <v>36</v>
      </c>
      <c r="AX2" s="142" t="s">
        <v>37</v>
      </c>
      <c r="AY2" s="140" t="s">
        <v>36</v>
      </c>
      <c r="AZ2" s="142" t="s">
        <v>37</v>
      </c>
      <c r="BA2" s="140" t="s">
        <v>36</v>
      </c>
      <c r="BB2" s="142" t="s">
        <v>37</v>
      </c>
      <c r="BC2" s="140" t="s">
        <v>34</v>
      </c>
      <c r="BD2" s="138" t="s">
        <v>80</v>
      </c>
      <c r="BE2" s="142" t="s">
        <v>35</v>
      </c>
      <c r="BF2" s="140" t="s">
        <v>34</v>
      </c>
      <c r="BG2" s="161" t="s">
        <v>80</v>
      </c>
      <c r="BI2" s="169" t="s">
        <v>91</v>
      </c>
      <c r="BJ2" s="170" t="s">
        <v>91</v>
      </c>
      <c r="BK2" s="170" t="s">
        <v>91</v>
      </c>
      <c r="BL2" s="170" t="s">
        <v>91</v>
      </c>
      <c r="BM2" s="171" t="s">
        <v>91</v>
      </c>
    </row>
    <row r="3" spans="1:70" ht="15.75" customHeight="1" x14ac:dyDescent="0.25">
      <c r="A3" s="145" t="s">
        <v>0</v>
      </c>
      <c r="B3" s="159">
        <v>27576</v>
      </c>
      <c r="C3" s="158">
        <v>16536</v>
      </c>
      <c r="D3" s="178">
        <v>33</v>
      </c>
      <c r="E3" s="178">
        <v>10.468999999999999</v>
      </c>
      <c r="F3" s="178">
        <v>2.08</v>
      </c>
      <c r="G3" s="178">
        <v>2.3149999999999999</v>
      </c>
      <c r="H3" s="178">
        <v>8.5999999999999993E-2</v>
      </c>
      <c r="I3" s="178">
        <v>3.4</v>
      </c>
      <c r="J3" s="178">
        <v>3.9620000000000002</v>
      </c>
      <c r="K3" s="178">
        <v>0.14799999999999999</v>
      </c>
      <c r="L3" s="178">
        <v>47.4</v>
      </c>
      <c r="M3" s="178">
        <v>43.354999999999997</v>
      </c>
      <c r="N3" s="178">
        <v>5.867</v>
      </c>
      <c r="O3" s="178">
        <v>133.80000000000001</v>
      </c>
      <c r="P3" s="178">
        <v>16.398</v>
      </c>
      <c r="Q3" s="178">
        <v>0.61199999999999999</v>
      </c>
      <c r="R3" s="178">
        <v>1</v>
      </c>
      <c r="S3" s="178">
        <v>0.91400000000000003</v>
      </c>
      <c r="T3" s="178">
        <v>8.5000000000000006E-2</v>
      </c>
      <c r="U3" s="178">
        <v>32.4</v>
      </c>
      <c r="V3" s="178">
        <v>19.693999999999999</v>
      </c>
      <c r="W3" s="178">
        <v>10</v>
      </c>
      <c r="X3" s="178">
        <v>61.9</v>
      </c>
      <c r="Y3" s="178">
        <v>63.155000000000001</v>
      </c>
      <c r="Z3" s="178">
        <v>14.195</v>
      </c>
      <c r="AA3" s="178">
        <v>44.7</v>
      </c>
      <c r="AB3" s="178">
        <v>40.121000000000002</v>
      </c>
      <c r="AC3" s="178">
        <v>3.2530000000000001</v>
      </c>
      <c r="AD3" s="178">
        <v>53.96</v>
      </c>
      <c r="AE3" s="178">
        <v>1.415</v>
      </c>
      <c r="AF3" s="178">
        <v>0</v>
      </c>
      <c r="AG3" s="178">
        <v>50.4</v>
      </c>
      <c r="AH3" s="178">
        <v>7.484</v>
      </c>
      <c r="AI3" s="178">
        <v>0.33100000000000002</v>
      </c>
      <c r="AJ3" s="178">
        <v>87</v>
      </c>
      <c r="AK3" s="178">
        <v>25.186</v>
      </c>
      <c r="AL3" s="178">
        <v>2.9430000000000001</v>
      </c>
      <c r="AM3" s="178">
        <v>0</v>
      </c>
      <c r="AN3" s="178">
        <v>0</v>
      </c>
      <c r="AO3" s="178">
        <v>0</v>
      </c>
      <c r="AP3" s="178">
        <v>0</v>
      </c>
      <c r="AQ3" s="178">
        <v>0</v>
      </c>
      <c r="AR3" s="178">
        <v>0</v>
      </c>
      <c r="AS3" s="178">
        <v>0</v>
      </c>
      <c r="AT3" s="178">
        <v>0</v>
      </c>
      <c r="AU3" s="178">
        <v>0</v>
      </c>
      <c r="AV3" s="178">
        <v>0</v>
      </c>
      <c r="AW3" s="178">
        <v>0</v>
      </c>
      <c r="AX3" s="178">
        <v>0</v>
      </c>
      <c r="AY3" s="178">
        <v>0</v>
      </c>
      <c r="AZ3" s="178">
        <v>0</v>
      </c>
      <c r="BA3" s="51">
        <f>AQ3+AS3+AU3+AW3+AY3</f>
        <v>0</v>
      </c>
      <c r="BB3" s="139">
        <f>AR3+AT3+AV3+AX3+AZ3</f>
        <v>0</v>
      </c>
      <c r="BC3" s="51">
        <f>D3+F3+I3+L3+O3+R3+U3+X3+AA3+AD3+AG3+AJ3+AM3+AO3</f>
        <v>551.04</v>
      </c>
      <c r="BD3" s="50">
        <f>E3+G3+J3+M3+P3+S3+V3+Y3+AB3+AE3+AH3+AK3+AN3+AP3</f>
        <v>234.46800000000002</v>
      </c>
      <c r="BE3" s="139">
        <f>H3+K3+N3+Q3+T3+W3+Z3+AC3+AF3+AI3+AL3</f>
        <v>37.520000000000003</v>
      </c>
      <c r="BF3" s="51">
        <f t="shared" ref="BF3:BF31" si="0">AM3+AO3</f>
        <v>0</v>
      </c>
      <c r="BG3" s="139">
        <f t="shared" ref="BG3:BG31" si="1">AN3+AP3</f>
        <v>0</v>
      </c>
      <c r="BI3" s="180">
        <v>0</v>
      </c>
      <c r="BJ3" s="181">
        <v>0</v>
      </c>
      <c r="BK3" s="181">
        <v>0</v>
      </c>
      <c r="BL3" s="182">
        <v>0</v>
      </c>
      <c r="BM3" s="183">
        <v>0</v>
      </c>
    </row>
    <row r="4" spans="1:70" x14ac:dyDescent="0.25">
      <c r="A4" s="146" t="s">
        <v>1</v>
      </c>
      <c r="B4" s="153">
        <v>26039</v>
      </c>
      <c r="C4" s="152">
        <v>14196</v>
      </c>
      <c r="D4" s="178">
        <v>15.4</v>
      </c>
      <c r="E4" s="178">
        <v>3.5</v>
      </c>
      <c r="F4" s="178">
        <v>3</v>
      </c>
      <c r="G4" s="178">
        <v>1.4</v>
      </c>
      <c r="H4" s="178">
        <v>0.3</v>
      </c>
      <c r="I4" s="178">
        <v>3</v>
      </c>
      <c r="J4" s="178">
        <v>7.6</v>
      </c>
      <c r="K4" s="178">
        <v>1.6</v>
      </c>
      <c r="L4" s="178">
        <v>50</v>
      </c>
      <c r="M4" s="178">
        <v>39.1</v>
      </c>
      <c r="N4" s="178">
        <v>3.6</v>
      </c>
      <c r="O4" s="178">
        <v>45</v>
      </c>
      <c r="P4" s="178">
        <v>6.8</v>
      </c>
      <c r="Q4" s="178">
        <v>0.6</v>
      </c>
      <c r="R4" s="178">
        <v>67</v>
      </c>
      <c r="S4" s="178">
        <v>6.8</v>
      </c>
      <c r="T4" s="178">
        <v>0.6</v>
      </c>
      <c r="U4" s="178">
        <v>3</v>
      </c>
      <c r="V4" s="178">
        <v>1.6</v>
      </c>
      <c r="W4" s="178">
        <v>0.8</v>
      </c>
      <c r="X4" s="178">
        <v>12</v>
      </c>
      <c r="Y4" s="178">
        <v>26.9</v>
      </c>
      <c r="Z4" s="178">
        <v>4.8</v>
      </c>
      <c r="AA4" s="178">
        <v>10</v>
      </c>
      <c r="AB4" s="178">
        <v>22.5</v>
      </c>
      <c r="AC4" s="178">
        <v>4.9000000000000004</v>
      </c>
      <c r="AD4" s="178">
        <v>10</v>
      </c>
      <c r="AE4" s="178">
        <v>1.4</v>
      </c>
      <c r="AF4" s="178">
        <v>0.1</v>
      </c>
      <c r="AG4" s="178">
        <v>10</v>
      </c>
      <c r="AH4" s="178">
        <v>5.0999999999999996</v>
      </c>
      <c r="AI4" s="178">
        <v>0.1</v>
      </c>
      <c r="AJ4" s="178">
        <v>10</v>
      </c>
      <c r="AK4" s="178">
        <v>12.4</v>
      </c>
      <c r="AL4" s="178">
        <v>2</v>
      </c>
      <c r="AM4" s="178">
        <v>0</v>
      </c>
      <c r="AN4" s="178">
        <v>0</v>
      </c>
      <c r="AO4" s="178">
        <v>0</v>
      </c>
      <c r="AP4" s="178">
        <v>0</v>
      </c>
      <c r="AQ4" s="178">
        <v>1</v>
      </c>
      <c r="AR4" s="178">
        <v>1</v>
      </c>
      <c r="AS4" s="178">
        <v>1</v>
      </c>
      <c r="AT4" s="178">
        <v>1</v>
      </c>
      <c r="AU4" s="178">
        <v>1</v>
      </c>
      <c r="AV4" s="178">
        <v>1</v>
      </c>
      <c r="AW4" s="178">
        <v>1</v>
      </c>
      <c r="AX4" s="178">
        <v>1</v>
      </c>
      <c r="AY4" s="178">
        <v>1</v>
      </c>
      <c r="AZ4" s="178">
        <v>1</v>
      </c>
      <c r="BA4" s="51">
        <f t="shared" ref="BA4:BA30" si="2">AQ4+AS4+AU4+AW4+AY4</f>
        <v>5</v>
      </c>
      <c r="BB4" s="139">
        <f t="shared" ref="BB4:BB30" si="3">AR4+AT4+AV4+AX4+AZ4</f>
        <v>5</v>
      </c>
      <c r="BC4" s="51">
        <f t="shared" ref="BC4:BC31" si="4">D4+F4+I4+L4+O4+R4+U4+X4+AA4+AD4+AG4+AJ4+AM4+AO4</f>
        <v>238.4</v>
      </c>
      <c r="BD4" s="50">
        <f>E4+G4+J4+M4+P4+S4+V4+Y4+AB4+AE4+AH4+AK4+AN4+AP4</f>
        <v>135.1</v>
      </c>
      <c r="BE4" s="139">
        <f>+H4+K4+N4+Q4+T4+W4+Z4+AC4+AF4+AI4+AL4</f>
        <v>19.400000000000002</v>
      </c>
      <c r="BF4" s="51">
        <f>AM4+AO4</f>
        <v>0</v>
      </c>
      <c r="BG4" s="139">
        <f>AN4+AP4</f>
        <v>0</v>
      </c>
      <c r="BI4" s="180">
        <v>1</v>
      </c>
      <c r="BJ4" s="181">
        <v>1</v>
      </c>
      <c r="BK4" s="181">
        <v>1</v>
      </c>
      <c r="BL4" s="181">
        <v>1</v>
      </c>
      <c r="BM4" s="183">
        <v>1</v>
      </c>
    </row>
    <row r="5" spans="1:70" x14ac:dyDescent="0.25">
      <c r="A5" s="146" t="s">
        <v>2</v>
      </c>
      <c r="B5" s="153">
        <v>49854</v>
      </c>
      <c r="C5" s="152">
        <v>29211</v>
      </c>
      <c r="D5" s="179">
        <v>12.83</v>
      </c>
      <c r="E5" s="179">
        <v>2.665</v>
      </c>
      <c r="F5" s="178">
        <v>1</v>
      </c>
      <c r="G5" s="178">
        <v>0.61899999999999999</v>
      </c>
      <c r="H5" s="178">
        <v>0</v>
      </c>
      <c r="I5" s="178">
        <v>11.33</v>
      </c>
      <c r="J5" s="178">
        <v>17.463999999999999</v>
      </c>
      <c r="K5" s="178">
        <v>3.1829999999999998</v>
      </c>
      <c r="L5" s="178">
        <v>117.17</v>
      </c>
      <c r="M5" s="178">
        <v>106.557</v>
      </c>
      <c r="N5" s="178">
        <v>14.391999999999999</v>
      </c>
      <c r="O5" s="178">
        <v>299.92</v>
      </c>
      <c r="P5" s="178">
        <v>21.045999999999999</v>
      </c>
      <c r="Q5" s="178">
        <v>0.52800000000000002</v>
      </c>
      <c r="R5" s="178">
        <v>0</v>
      </c>
      <c r="S5" s="178">
        <v>0</v>
      </c>
      <c r="T5" s="178">
        <v>0</v>
      </c>
      <c r="U5" s="178">
        <v>17.75</v>
      </c>
      <c r="V5" s="178">
        <v>10.577999999999999</v>
      </c>
      <c r="W5" s="178">
        <v>5.2889999999999997</v>
      </c>
      <c r="X5" s="178">
        <v>49.25</v>
      </c>
      <c r="Y5" s="178">
        <v>61.715000000000003</v>
      </c>
      <c r="Z5" s="178">
        <v>15.906000000000001</v>
      </c>
      <c r="AA5" s="178">
        <v>90.75</v>
      </c>
      <c r="AB5" s="178">
        <v>78.442999999999998</v>
      </c>
      <c r="AC5" s="178">
        <v>4.9409999999999998</v>
      </c>
      <c r="AD5" s="178">
        <v>98</v>
      </c>
      <c r="AE5" s="178">
        <v>3.2040000000000002</v>
      </c>
      <c r="AF5" s="178">
        <v>5.0000000000000001E-3</v>
      </c>
      <c r="AG5" s="178">
        <v>92.83</v>
      </c>
      <c r="AH5" s="178">
        <v>12.555999999999999</v>
      </c>
      <c r="AI5" s="178">
        <v>0</v>
      </c>
      <c r="AJ5" s="178">
        <v>160.75</v>
      </c>
      <c r="AK5" s="178">
        <v>28.99</v>
      </c>
      <c r="AL5" s="178">
        <v>0.32400000000000001</v>
      </c>
      <c r="AM5" s="178">
        <v>14</v>
      </c>
      <c r="AN5" s="178">
        <v>0.92500000000000004</v>
      </c>
      <c r="AO5" s="178">
        <v>73</v>
      </c>
      <c r="AP5" s="178">
        <v>4.8739999999999997</v>
      </c>
      <c r="AQ5" s="178">
        <v>0</v>
      </c>
      <c r="AR5" s="178">
        <v>0</v>
      </c>
      <c r="AS5" s="178">
        <v>10</v>
      </c>
      <c r="AT5" s="178">
        <v>7</v>
      </c>
      <c r="AU5" s="178">
        <v>95</v>
      </c>
      <c r="AV5" s="178">
        <v>17</v>
      </c>
      <c r="AW5" s="178">
        <v>50</v>
      </c>
      <c r="AX5" s="178">
        <v>6</v>
      </c>
      <c r="AY5" s="178">
        <v>49</v>
      </c>
      <c r="AZ5" s="178">
        <v>18</v>
      </c>
      <c r="BA5" s="51">
        <f t="shared" si="2"/>
        <v>204</v>
      </c>
      <c r="BB5" s="139">
        <f t="shared" si="3"/>
        <v>48</v>
      </c>
      <c r="BC5" s="51">
        <f t="shared" si="4"/>
        <v>1038.58</v>
      </c>
      <c r="BD5" s="50">
        <f t="shared" ref="BD5:BD31" si="5">E5+G5+J5+M5+P5+S5+V5+Y5+AB5+AE5+AH5+AK5+AN5+AP5</f>
        <v>349.63600000000002</v>
      </c>
      <c r="BE5" s="139">
        <f>+H5+K5+N5+Q5+T5+W5+Z5+AC5+AF5+AI5+AL5</f>
        <v>44.567999999999998</v>
      </c>
      <c r="BF5" s="51">
        <f t="shared" si="0"/>
        <v>87</v>
      </c>
      <c r="BG5" s="139">
        <f t="shared" si="1"/>
        <v>5.7989999999999995</v>
      </c>
      <c r="BI5" s="180">
        <v>0</v>
      </c>
      <c r="BJ5" s="181">
        <v>4</v>
      </c>
      <c r="BK5" s="181">
        <v>8</v>
      </c>
      <c r="BL5" s="181">
        <v>4</v>
      </c>
      <c r="BM5" s="183">
        <v>14</v>
      </c>
    </row>
    <row r="6" spans="1:70" x14ac:dyDescent="0.25">
      <c r="A6" s="146" t="s">
        <v>3</v>
      </c>
      <c r="B6" s="153">
        <v>39788</v>
      </c>
      <c r="C6" s="152">
        <v>21021</v>
      </c>
      <c r="D6" s="178">
        <v>46</v>
      </c>
      <c r="E6" s="178">
        <v>12.3</v>
      </c>
      <c r="F6" s="178">
        <v>0</v>
      </c>
      <c r="G6" s="178">
        <v>0</v>
      </c>
      <c r="H6" s="178">
        <v>0</v>
      </c>
      <c r="I6" s="178">
        <v>5</v>
      </c>
      <c r="J6" s="178">
        <v>8</v>
      </c>
      <c r="K6" s="178">
        <v>2.2000000000000002</v>
      </c>
      <c r="L6" s="178">
        <v>144.4</v>
      </c>
      <c r="M6" s="178">
        <v>127.1</v>
      </c>
      <c r="N6" s="178">
        <v>11.8</v>
      </c>
      <c r="O6" s="178">
        <v>372.1</v>
      </c>
      <c r="P6" s="178">
        <v>29.5</v>
      </c>
      <c r="Q6" s="178">
        <v>0</v>
      </c>
      <c r="R6" s="178">
        <v>0</v>
      </c>
      <c r="S6" s="178">
        <v>0</v>
      </c>
      <c r="T6" s="178">
        <v>0</v>
      </c>
      <c r="U6" s="178">
        <v>12.5</v>
      </c>
      <c r="V6" s="178">
        <v>6.8</v>
      </c>
      <c r="W6" s="178">
        <v>2.9</v>
      </c>
      <c r="X6" s="178">
        <v>3</v>
      </c>
      <c r="Y6" s="178">
        <v>4.5999999999999996</v>
      </c>
      <c r="Z6" s="178">
        <v>0.8</v>
      </c>
      <c r="AA6" s="178">
        <v>33.700000000000003</v>
      </c>
      <c r="AB6" s="178">
        <v>34.700000000000003</v>
      </c>
      <c r="AC6" s="178">
        <v>6.5</v>
      </c>
      <c r="AD6" s="178">
        <v>76.900000000000006</v>
      </c>
      <c r="AE6" s="178">
        <v>1.6</v>
      </c>
      <c r="AF6" s="178">
        <v>0</v>
      </c>
      <c r="AG6" s="178">
        <v>18</v>
      </c>
      <c r="AH6" s="178">
        <v>2.9</v>
      </c>
      <c r="AI6" s="178">
        <v>0</v>
      </c>
      <c r="AJ6" s="178">
        <v>134.69999999999999</v>
      </c>
      <c r="AK6" s="178">
        <v>19</v>
      </c>
      <c r="AL6" s="178">
        <v>0</v>
      </c>
      <c r="AM6" s="178">
        <v>0</v>
      </c>
      <c r="AN6" s="178">
        <v>0</v>
      </c>
      <c r="AO6" s="178">
        <v>43.7</v>
      </c>
      <c r="AP6" s="178">
        <v>0.1</v>
      </c>
      <c r="AQ6" s="178">
        <v>0</v>
      </c>
      <c r="AR6" s="178">
        <v>0</v>
      </c>
      <c r="AS6" s="178">
        <v>4</v>
      </c>
      <c r="AT6" s="178">
        <v>3</v>
      </c>
      <c r="AU6" s="178">
        <v>48</v>
      </c>
      <c r="AV6" s="178">
        <v>16</v>
      </c>
      <c r="AW6" s="178">
        <v>12</v>
      </c>
      <c r="AX6" s="178">
        <v>5</v>
      </c>
      <c r="AY6" s="178">
        <v>3</v>
      </c>
      <c r="AZ6" s="178">
        <v>1</v>
      </c>
      <c r="BA6" s="50">
        <f t="shared" si="2"/>
        <v>67</v>
      </c>
      <c r="BB6" s="139">
        <f t="shared" si="3"/>
        <v>25</v>
      </c>
      <c r="BC6" s="50">
        <f t="shared" si="4"/>
        <v>890</v>
      </c>
      <c r="BD6" s="50">
        <f t="shared" si="5"/>
        <v>246.6</v>
      </c>
      <c r="BE6" s="139">
        <f t="shared" ref="BE6:BE31" si="6">+H6+K6+N6+Q6+T6+W6+Z6+AC6+AF6+AI6+AL6</f>
        <v>24.2</v>
      </c>
      <c r="BF6" s="51">
        <f t="shared" si="0"/>
        <v>43.7</v>
      </c>
      <c r="BG6" s="139">
        <f>AN6+AP6</f>
        <v>0.1</v>
      </c>
      <c r="BI6" s="184">
        <v>0</v>
      </c>
      <c r="BJ6" s="185">
        <v>1</v>
      </c>
      <c r="BK6" s="185">
        <v>12</v>
      </c>
      <c r="BL6" s="185">
        <v>5</v>
      </c>
      <c r="BM6" s="186">
        <v>1</v>
      </c>
    </row>
    <row r="7" spans="1:70" x14ac:dyDescent="0.25">
      <c r="A7" s="146" t="s">
        <v>4</v>
      </c>
      <c r="B7" s="153">
        <v>36610</v>
      </c>
      <c r="C7" s="152">
        <v>22120</v>
      </c>
      <c r="D7" s="178">
        <v>42.4</v>
      </c>
      <c r="E7" s="178">
        <v>10.5</v>
      </c>
      <c r="F7" s="178">
        <v>2.4</v>
      </c>
      <c r="G7" s="178">
        <v>2.6</v>
      </c>
      <c r="H7" s="178">
        <v>0.2</v>
      </c>
      <c r="I7" s="178">
        <v>5.5</v>
      </c>
      <c r="J7" s="178">
        <v>9.4</v>
      </c>
      <c r="K7" s="178">
        <v>1.5</v>
      </c>
      <c r="L7" s="178">
        <v>48.8</v>
      </c>
      <c r="M7" s="178">
        <v>36.9</v>
      </c>
      <c r="N7" s="178">
        <v>4.9000000000000004</v>
      </c>
      <c r="O7" s="178">
        <v>149.19999999999999</v>
      </c>
      <c r="P7" s="178">
        <v>8.4</v>
      </c>
      <c r="Q7" s="178">
        <v>0</v>
      </c>
      <c r="R7" s="178">
        <v>0</v>
      </c>
      <c r="S7" s="178">
        <v>0</v>
      </c>
      <c r="T7" s="178">
        <v>0</v>
      </c>
      <c r="U7" s="178">
        <v>15</v>
      </c>
      <c r="V7" s="178">
        <v>10.7</v>
      </c>
      <c r="W7" s="178">
        <v>5.4</v>
      </c>
      <c r="X7" s="178">
        <v>85</v>
      </c>
      <c r="Y7" s="178">
        <v>112</v>
      </c>
      <c r="Z7" s="178">
        <v>21.7</v>
      </c>
      <c r="AA7" s="178">
        <v>45.3</v>
      </c>
      <c r="AB7" s="178">
        <v>40.4</v>
      </c>
      <c r="AC7" s="178">
        <v>4</v>
      </c>
      <c r="AD7" s="178">
        <v>76</v>
      </c>
      <c r="AE7" s="178">
        <v>1.7</v>
      </c>
      <c r="AF7" s="178">
        <v>0</v>
      </c>
      <c r="AG7" s="178">
        <v>33.700000000000003</v>
      </c>
      <c r="AH7" s="178">
        <v>5.4</v>
      </c>
      <c r="AI7" s="178">
        <v>0</v>
      </c>
      <c r="AJ7" s="178">
        <v>94.4</v>
      </c>
      <c r="AK7" s="178">
        <v>26.9</v>
      </c>
      <c r="AL7" s="178">
        <v>0.7</v>
      </c>
      <c r="AM7" s="178">
        <v>0.5</v>
      </c>
      <c r="AN7" s="178">
        <v>0.1</v>
      </c>
      <c r="AO7" s="178">
        <v>57.2</v>
      </c>
      <c r="AP7" s="178">
        <v>4.0999999999999996</v>
      </c>
      <c r="AQ7" s="178">
        <v>0</v>
      </c>
      <c r="AR7" s="178">
        <v>1</v>
      </c>
      <c r="AS7" s="178">
        <v>3</v>
      </c>
      <c r="AT7" s="178">
        <v>1</v>
      </c>
      <c r="AU7" s="178">
        <v>15</v>
      </c>
      <c r="AV7" s="178">
        <v>2</v>
      </c>
      <c r="AW7" s="178">
        <v>13</v>
      </c>
      <c r="AX7" s="178">
        <v>1</v>
      </c>
      <c r="AY7" s="178">
        <v>39</v>
      </c>
      <c r="AZ7" s="178">
        <v>8</v>
      </c>
      <c r="BA7" s="51">
        <f t="shared" si="2"/>
        <v>70</v>
      </c>
      <c r="BB7" s="139">
        <f t="shared" si="3"/>
        <v>13</v>
      </c>
      <c r="BC7" s="51">
        <f t="shared" si="4"/>
        <v>655.4</v>
      </c>
      <c r="BD7" s="50">
        <f t="shared" si="5"/>
        <v>269.10000000000002</v>
      </c>
      <c r="BE7" s="139">
        <f t="shared" si="6"/>
        <v>38.400000000000006</v>
      </c>
      <c r="BF7" s="51">
        <f t="shared" si="0"/>
        <v>57.7</v>
      </c>
      <c r="BG7" s="139">
        <f t="shared" si="1"/>
        <v>4.1999999999999993</v>
      </c>
      <c r="BI7" s="180">
        <v>0</v>
      </c>
      <c r="BJ7" s="181">
        <v>2</v>
      </c>
      <c r="BK7" s="181">
        <v>5</v>
      </c>
      <c r="BL7" s="181">
        <v>5</v>
      </c>
      <c r="BM7" s="183">
        <v>12</v>
      </c>
    </row>
    <row r="8" spans="1:70" x14ac:dyDescent="0.25">
      <c r="A8" s="146" t="s">
        <v>5</v>
      </c>
      <c r="B8" s="153">
        <v>14631</v>
      </c>
      <c r="C8" s="152">
        <v>7586</v>
      </c>
      <c r="D8" s="178">
        <v>9.9</v>
      </c>
      <c r="E8" s="178">
        <v>3.3832629999999999</v>
      </c>
      <c r="F8" s="178">
        <v>1.6</v>
      </c>
      <c r="G8" s="178">
        <v>0.618344</v>
      </c>
      <c r="H8" s="178">
        <v>0.18800500000000001</v>
      </c>
      <c r="I8" s="178">
        <v>2</v>
      </c>
      <c r="J8" s="178">
        <v>2.3585199999999999</v>
      </c>
      <c r="K8" s="178">
        <v>0.18800500000000001</v>
      </c>
      <c r="L8" s="178">
        <v>17.57</v>
      </c>
      <c r="M8" s="178">
        <v>13.353459000000001</v>
      </c>
      <c r="N8" s="178">
        <v>1.380463</v>
      </c>
      <c r="O8" s="178">
        <v>21.02</v>
      </c>
      <c r="P8" s="178">
        <v>1.026197</v>
      </c>
      <c r="Q8" s="178">
        <v>0.18800500000000001</v>
      </c>
      <c r="R8" s="178">
        <v>0</v>
      </c>
      <c r="S8" s="178">
        <v>0</v>
      </c>
      <c r="T8" s="178">
        <v>0</v>
      </c>
      <c r="U8" s="178">
        <v>9.5500000000000007</v>
      </c>
      <c r="V8" s="178">
        <v>4.9296170000000004</v>
      </c>
      <c r="W8" s="178">
        <v>2.1</v>
      </c>
      <c r="X8" s="178">
        <v>9.49</v>
      </c>
      <c r="Y8" s="178">
        <v>10.244611000000001</v>
      </c>
      <c r="Z8" s="178">
        <v>2.591866</v>
      </c>
      <c r="AA8" s="178">
        <v>20.81</v>
      </c>
      <c r="AB8" s="178">
        <v>11.916335</v>
      </c>
      <c r="AC8" s="178">
        <v>1.083523</v>
      </c>
      <c r="AD8" s="178">
        <v>25</v>
      </c>
      <c r="AE8" s="178">
        <v>0.457121</v>
      </c>
      <c r="AF8" s="178">
        <v>3.1089999999999998E-3</v>
      </c>
      <c r="AG8" s="178">
        <v>13.49</v>
      </c>
      <c r="AH8" s="178">
        <v>2.006208</v>
      </c>
      <c r="AI8" s="178">
        <v>0.11232</v>
      </c>
      <c r="AJ8" s="178">
        <v>19</v>
      </c>
      <c r="AK8" s="178">
        <v>5.991085</v>
      </c>
      <c r="AL8" s="178">
        <v>0.80831900000000001</v>
      </c>
      <c r="AM8" s="178">
        <v>13.49</v>
      </c>
      <c r="AN8" s="178">
        <v>1.5810000000000001E-2</v>
      </c>
      <c r="AO8" s="178">
        <v>0</v>
      </c>
      <c r="AP8" s="178">
        <v>0</v>
      </c>
      <c r="AQ8" s="178">
        <v>0</v>
      </c>
      <c r="AR8" s="178">
        <v>0</v>
      </c>
      <c r="AS8" s="178">
        <v>0.14555799999999999</v>
      </c>
      <c r="AT8" s="178">
        <v>0.25035299999999999</v>
      </c>
      <c r="AU8" s="178">
        <v>0.80700899999999998</v>
      </c>
      <c r="AV8" s="178">
        <v>0.20418500000000001</v>
      </c>
      <c r="AW8" s="178">
        <v>0.55926900000000002</v>
      </c>
      <c r="AX8" s="178">
        <v>6.9376999999999994E-2</v>
      </c>
      <c r="AY8" s="178">
        <v>1.2993479999999999</v>
      </c>
      <c r="AZ8" s="178">
        <v>0.52600199999999997</v>
      </c>
      <c r="BA8" s="51"/>
      <c r="BB8" s="139"/>
      <c r="BC8" s="51"/>
      <c r="BD8" s="50"/>
      <c r="BE8" s="139"/>
      <c r="BF8" s="51"/>
      <c r="BG8" s="139"/>
      <c r="BI8" s="180">
        <v>0</v>
      </c>
      <c r="BJ8" s="181">
        <v>0</v>
      </c>
      <c r="BK8" s="181">
        <v>0.140018</v>
      </c>
      <c r="BL8" s="181">
        <v>0</v>
      </c>
      <c r="BM8" s="183">
        <v>0.29868899999999998</v>
      </c>
    </row>
    <row r="9" spans="1:70" s="16" customFormat="1" x14ac:dyDescent="0.25">
      <c r="A9" s="146" t="s">
        <v>6</v>
      </c>
      <c r="B9" s="153">
        <v>45032</v>
      </c>
      <c r="C9" s="152">
        <v>25959</v>
      </c>
      <c r="D9" s="178">
        <v>44.8</v>
      </c>
      <c r="E9" s="178">
        <v>12.903</v>
      </c>
      <c r="F9" s="178">
        <v>6.5</v>
      </c>
      <c r="G9" s="178">
        <v>3.5539999999999998</v>
      </c>
      <c r="H9" s="178">
        <v>0</v>
      </c>
      <c r="I9" s="178">
        <v>15.9</v>
      </c>
      <c r="J9" s="178">
        <v>18.478999999999999</v>
      </c>
      <c r="K9" s="178">
        <v>3.431</v>
      </c>
      <c r="L9" s="178">
        <v>86.9</v>
      </c>
      <c r="M9" s="178">
        <v>89.950999999999993</v>
      </c>
      <c r="N9" s="178">
        <v>9.2720000000000002</v>
      </c>
      <c r="O9" s="178">
        <v>35</v>
      </c>
      <c r="P9" s="178">
        <v>11.359</v>
      </c>
      <c r="Q9" s="178">
        <v>1.6619999999999999</v>
      </c>
      <c r="R9" s="178">
        <v>0</v>
      </c>
      <c r="S9" s="178">
        <v>0</v>
      </c>
      <c r="T9" s="178">
        <v>0</v>
      </c>
      <c r="U9" s="178">
        <v>8.5</v>
      </c>
      <c r="V9" s="178">
        <v>7.899</v>
      </c>
      <c r="W9" s="178">
        <v>4.0460000000000003</v>
      </c>
      <c r="X9" s="178">
        <v>30.8</v>
      </c>
      <c r="Y9" s="178">
        <v>41.07</v>
      </c>
      <c r="Z9" s="178">
        <v>7.9160000000000004</v>
      </c>
      <c r="AA9" s="178">
        <v>49.8</v>
      </c>
      <c r="AB9" s="178">
        <v>40.408999999999999</v>
      </c>
      <c r="AC9" s="178">
        <v>2.14</v>
      </c>
      <c r="AD9" s="178">
        <v>56.1</v>
      </c>
      <c r="AE9" s="178">
        <v>2.1859999999999999</v>
      </c>
      <c r="AF9" s="178">
        <v>0.11700000000000001</v>
      </c>
      <c r="AG9" s="178">
        <v>52.3</v>
      </c>
      <c r="AH9" s="178">
        <v>9.282</v>
      </c>
      <c r="AI9" s="178">
        <v>0.26500000000000001</v>
      </c>
      <c r="AJ9" s="178">
        <v>100.9</v>
      </c>
      <c r="AK9" s="178">
        <v>24.741</v>
      </c>
      <c r="AL9" s="178">
        <v>2.4710000000000001</v>
      </c>
      <c r="AM9" s="178">
        <v>24.3</v>
      </c>
      <c r="AN9" s="178">
        <v>1.38</v>
      </c>
      <c r="AO9" s="178">
        <v>41.1</v>
      </c>
      <c r="AP9" s="178">
        <v>3.258</v>
      </c>
      <c r="AQ9" s="178">
        <v>0</v>
      </c>
      <c r="AR9" s="178">
        <v>0</v>
      </c>
      <c r="AS9" s="178">
        <v>3</v>
      </c>
      <c r="AT9" s="178">
        <v>3</v>
      </c>
      <c r="AU9" s="178">
        <v>29</v>
      </c>
      <c r="AV9" s="178">
        <v>7</v>
      </c>
      <c r="AW9" s="178">
        <v>28</v>
      </c>
      <c r="AX9" s="178">
        <v>5</v>
      </c>
      <c r="AY9" s="178">
        <v>15</v>
      </c>
      <c r="AZ9" s="178">
        <v>6</v>
      </c>
      <c r="BA9" s="51">
        <f t="shared" si="2"/>
        <v>75</v>
      </c>
      <c r="BB9" s="139">
        <f t="shared" si="3"/>
        <v>21</v>
      </c>
      <c r="BC9" s="51">
        <f t="shared" si="4"/>
        <v>552.90000000000009</v>
      </c>
      <c r="BD9" s="50">
        <f t="shared" si="5"/>
        <v>266.471</v>
      </c>
      <c r="BE9" s="139">
        <f t="shared" si="6"/>
        <v>31.32</v>
      </c>
      <c r="BF9" s="51">
        <f t="shared" si="0"/>
        <v>65.400000000000006</v>
      </c>
      <c r="BG9" s="139">
        <f t="shared" si="1"/>
        <v>4.6379999999999999</v>
      </c>
      <c r="BI9" s="187">
        <v>0</v>
      </c>
      <c r="BJ9" s="182">
        <v>6</v>
      </c>
      <c r="BK9" s="182">
        <v>13</v>
      </c>
      <c r="BL9" s="182">
        <v>1</v>
      </c>
      <c r="BM9" s="188">
        <v>7</v>
      </c>
    </row>
    <row r="10" spans="1:70" x14ac:dyDescent="0.25">
      <c r="A10" s="146" t="s">
        <v>9</v>
      </c>
      <c r="B10" s="153">
        <v>41713</v>
      </c>
      <c r="C10" s="152">
        <v>22790</v>
      </c>
      <c r="D10" s="178">
        <v>44.956000000000003</v>
      </c>
      <c r="E10" s="178">
        <v>11.76754</v>
      </c>
      <c r="F10" s="178">
        <v>4.2519999999999998</v>
      </c>
      <c r="G10" s="178">
        <v>5.1388879999999997</v>
      </c>
      <c r="H10" s="178">
        <v>1.137532</v>
      </c>
      <c r="I10" s="178">
        <v>9</v>
      </c>
      <c r="J10" s="178">
        <v>17.465225</v>
      </c>
      <c r="K10" s="178">
        <v>3.5954700000000002</v>
      </c>
      <c r="L10" s="178">
        <v>72.619</v>
      </c>
      <c r="M10" s="178">
        <v>60.261032999999998</v>
      </c>
      <c r="N10" s="178">
        <v>7.9420390000000003</v>
      </c>
      <c r="O10" s="178">
        <v>81.311999999999998</v>
      </c>
      <c r="P10" s="178">
        <v>13.216414</v>
      </c>
      <c r="Q10" s="178">
        <v>9.5312999999999995E-2</v>
      </c>
      <c r="R10" s="178">
        <v>0</v>
      </c>
      <c r="S10" s="178">
        <v>0</v>
      </c>
      <c r="T10" s="178">
        <v>0</v>
      </c>
      <c r="U10" s="178">
        <v>20.55</v>
      </c>
      <c r="V10" s="178">
        <v>12.163707</v>
      </c>
      <c r="W10" s="178">
        <v>6.0818539999999999</v>
      </c>
      <c r="X10" s="178">
        <v>54.258000000000003</v>
      </c>
      <c r="Y10" s="178">
        <v>79.782453000000004</v>
      </c>
      <c r="Z10" s="178">
        <v>20.295694999999998</v>
      </c>
      <c r="AA10" s="178">
        <v>62.076000000000001</v>
      </c>
      <c r="AB10" s="178">
        <v>54.947127999999999</v>
      </c>
      <c r="AC10" s="178">
        <v>4.9138970000000004</v>
      </c>
      <c r="AD10" s="178">
        <v>94.498000000000005</v>
      </c>
      <c r="AE10" s="178">
        <v>2.694696</v>
      </c>
      <c r="AF10" s="178">
        <v>0</v>
      </c>
      <c r="AG10" s="178">
        <v>69.141999999999996</v>
      </c>
      <c r="AH10" s="178">
        <v>10.211092000000001</v>
      </c>
      <c r="AI10" s="178">
        <v>0</v>
      </c>
      <c r="AJ10" s="178">
        <v>99.789000000000001</v>
      </c>
      <c r="AK10" s="178">
        <v>29.402298999999999</v>
      </c>
      <c r="AL10" s="178">
        <v>0.80782600000000004</v>
      </c>
      <c r="AM10" s="178">
        <v>20</v>
      </c>
      <c r="AN10" s="178">
        <v>1.290529</v>
      </c>
      <c r="AO10" s="178">
        <v>44.750999999999998</v>
      </c>
      <c r="AP10" s="178">
        <v>3.6181160000000001</v>
      </c>
      <c r="AQ10" s="178">
        <v>1</v>
      </c>
      <c r="AR10" s="178">
        <v>1</v>
      </c>
      <c r="AS10" s="178">
        <v>1</v>
      </c>
      <c r="AT10" s="178">
        <v>3</v>
      </c>
      <c r="AU10" s="178">
        <v>35</v>
      </c>
      <c r="AV10" s="178">
        <v>4</v>
      </c>
      <c r="AW10" s="178">
        <v>29</v>
      </c>
      <c r="AX10" s="178">
        <v>3</v>
      </c>
      <c r="AY10" s="178">
        <v>21</v>
      </c>
      <c r="AZ10" s="178">
        <v>7</v>
      </c>
      <c r="BA10" s="51">
        <f t="shared" si="2"/>
        <v>87</v>
      </c>
      <c r="BB10" s="139">
        <f t="shared" si="3"/>
        <v>18</v>
      </c>
      <c r="BC10" s="51">
        <f t="shared" si="4"/>
        <v>677.20299999999997</v>
      </c>
      <c r="BD10" s="50">
        <f t="shared" si="5"/>
        <v>301.95911999999998</v>
      </c>
      <c r="BE10" s="139">
        <f t="shared" si="6"/>
        <v>44.869625999999997</v>
      </c>
      <c r="BF10" s="51">
        <f t="shared" si="0"/>
        <v>64.751000000000005</v>
      </c>
      <c r="BG10" s="139">
        <f t="shared" si="1"/>
        <v>4.9086449999999999</v>
      </c>
      <c r="BI10" s="187">
        <v>2</v>
      </c>
      <c r="BJ10" s="182">
        <v>5</v>
      </c>
      <c r="BK10" s="182">
        <v>4</v>
      </c>
      <c r="BL10" s="182">
        <v>5</v>
      </c>
      <c r="BM10" s="188">
        <v>14</v>
      </c>
    </row>
    <row r="11" spans="1:70" x14ac:dyDescent="0.25">
      <c r="A11" s="147" t="s">
        <v>7</v>
      </c>
      <c r="B11" s="153">
        <v>104801</v>
      </c>
      <c r="C11" s="152">
        <v>68802</v>
      </c>
      <c r="D11" s="178">
        <v>83.6</v>
      </c>
      <c r="E11" s="178">
        <v>20.399999999999999</v>
      </c>
      <c r="F11" s="178">
        <v>0</v>
      </c>
      <c r="G11" s="178">
        <v>0</v>
      </c>
      <c r="H11" s="178">
        <v>0</v>
      </c>
      <c r="I11" s="178">
        <v>25.9</v>
      </c>
      <c r="J11" s="178">
        <v>43.7</v>
      </c>
      <c r="K11" s="178">
        <v>7.2</v>
      </c>
      <c r="L11" s="178">
        <v>110.5</v>
      </c>
      <c r="M11" s="178">
        <v>56</v>
      </c>
      <c r="N11" s="178">
        <v>5.4</v>
      </c>
      <c r="O11" s="178">
        <v>288</v>
      </c>
      <c r="P11" s="178">
        <v>26.1</v>
      </c>
      <c r="Q11" s="178">
        <v>0</v>
      </c>
      <c r="R11" s="178">
        <v>0</v>
      </c>
      <c r="S11" s="178">
        <v>0</v>
      </c>
      <c r="T11" s="178">
        <v>0</v>
      </c>
      <c r="U11" s="178">
        <v>54.3</v>
      </c>
      <c r="V11" s="178">
        <v>27.9</v>
      </c>
      <c r="W11" s="178">
        <v>13.1</v>
      </c>
      <c r="X11" s="178">
        <v>113.1</v>
      </c>
      <c r="Y11" s="178">
        <v>152.80000000000001</v>
      </c>
      <c r="Z11" s="178">
        <v>20.3</v>
      </c>
      <c r="AA11" s="178">
        <v>124.1</v>
      </c>
      <c r="AB11" s="178">
        <v>72.400000000000006</v>
      </c>
      <c r="AC11" s="178">
        <v>8.8000000000000007</v>
      </c>
      <c r="AD11" s="178">
        <v>135.6</v>
      </c>
      <c r="AE11" s="178">
        <v>3.3</v>
      </c>
      <c r="AF11" s="178">
        <v>0</v>
      </c>
      <c r="AG11" s="178">
        <v>33.4</v>
      </c>
      <c r="AH11" s="178">
        <v>7.1</v>
      </c>
      <c r="AI11" s="178">
        <v>0</v>
      </c>
      <c r="AJ11" s="178">
        <v>168.1</v>
      </c>
      <c r="AK11" s="178">
        <v>49.7</v>
      </c>
      <c r="AL11" s="178">
        <v>0.7</v>
      </c>
      <c r="AM11" s="178">
        <v>2.2000000000000002</v>
      </c>
      <c r="AN11" s="178">
        <v>0.2</v>
      </c>
      <c r="AO11" s="178">
        <v>25.9</v>
      </c>
      <c r="AP11" s="178">
        <v>2.1</v>
      </c>
      <c r="AQ11" s="178">
        <v>0</v>
      </c>
      <c r="AR11" s="178">
        <v>0</v>
      </c>
      <c r="AS11" s="178">
        <v>30</v>
      </c>
      <c r="AT11" s="178">
        <v>23</v>
      </c>
      <c r="AU11" s="178">
        <v>35</v>
      </c>
      <c r="AV11" s="178">
        <v>8</v>
      </c>
      <c r="AW11" s="178">
        <v>32</v>
      </c>
      <c r="AX11" s="178">
        <v>10</v>
      </c>
      <c r="AY11" s="178">
        <v>61</v>
      </c>
      <c r="AZ11" s="178">
        <v>25</v>
      </c>
      <c r="BA11" s="157">
        <f>AQ11+AS11+AU11+AW11+AY11</f>
        <v>158</v>
      </c>
      <c r="BB11" s="139">
        <f t="shared" si="3"/>
        <v>66</v>
      </c>
      <c r="BC11" s="51">
        <f t="shared" si="4"/>
        <v>1164.7</v>
      </c>
      <c r="BD11" s="50">
        <f t="shared" si="5"/>
        <v>461.7</v>
      </c>
      <c r="BE11" s="143">
        <f>+H11+K11+N11+Q11+T11+W11+Z11+AC11+AF11+AI11+AL11</f>
        <v>55.5</v>
      </c>
      <c r="BF11" s="51">
        <f t="shared" si="0"/>
        <v>28.099999999999998</v>
      </c>
      <c r="BG11" s="139">
        <f t="shared" si="1"/>
        <v>2.3000000000000003</v>
      </c>
      <c r="BI11" s="180">
        <v>0</v>
      </c>
      <c r="BJ11" s="181">
        <v>14</v>
      </c>
      <c r="BK11" s="181">
        <v>4</v>
      </c>
      <c r="BL11" s="181">
        <v>8</v>
      </c>
      <c r="BM11" s="183">
        <v>19</v>
      </c>
    </row>
    <row r="12" spans="1:70" x14ac:dyDescent="0.25">
      <c r="A12" s="146" t="s">
        <v>8</v>
      </c>
      <c r="B12" s="153">
        <v>46263</v>
      </c>
      <c r="C12" s="152">
        <v>25999</v>
      </c>
      <c r="D12" s="178">
        <v>41.1</v>
      </c>
      <c r="E12" s="178">
        <v>14.7</v>
      </c>
      <c r="F12" s="178">
        <v>3.5</v>
      </c>
      <c r="G12" s="178">
        <v>2.4700000000000002</v>
      </c>
      <c r="H12" s="178">
        <v>0.16</v>
      </c>
      <c r="I12" s="178">
        <v>5</v>
      </c>
      <c r="J12" s="178">
        <v>7.01</v>
      </c>
      <c r="K12" s="178">
        <v>0.91</v>
      </c>
      <c r="L12" s="178">
        <v>66.2</v>
      </c>
      <c r="M12" s="178">
        <v>54.32</v>
      </c>
      <c r="N12" s="178">
        <v>6.64</v>
      </c>
      <c r="O12" s="178">
        <v>236.4</v>
      </c>
      <c r="P12" s="178">
        <v>19.8</v>
      </c>
      <c r="Q12" s="178">
        <v>0</v>
      </c>
      <c r="R12" s="178">
        <v>1.5</v>
      </c>
      <c r="S12" s="178">
        <v>1.6</v>
      </c>
      <c r="T12" s="178">
        <v>0.28999999999999998</v>
      </c>
      <c r="U12" s="178">
        <v>16</v>
      </c>
      <c r="V12" s="178">
        <v>10.3</v>
      </c>
      <c r="W12" s="178">
        <v>5.0199999999999996</v>
      </c>
      <c r="X12" s="178">
        <v>47.1</v>
      </c>
      <c r="Y12" s="178">
        <v>59.78</v>
      </c>
      <c r="Z12" s="178">
        <v>12.87</v>
      </c>
      <c r="AA12" s="178">
        <v>92.81</v>
      </c>
      <c r="AB12" s="178">
        <v>81.33</v>
      </c>
      <c r="AC12" s="178">
        <v>7.02</v>
      </c>
      <c r="AD12" s="178">
        <v>96.6</v>
      </c>
      <c r="AE12" s="178">
        <v>2.33</v>
      </c>
      <c r="AF12" s="178">
        <v>0</v>
      </c>
      <c r="AG12" s="178">
        <v>88.1</v>
      </c>
      <c r="AH12" s="178">
        <v>13.82</v>
      </c>
      <c r="AI12" s="178">
        <v>0.01</v>
      </c>
      <c r="AJ12" s="178">
        <v>92</v>
      </c>
      <c r="AK12" s="178">
        <v>21.11</v>
      </c>
      <c r="AL12" s="178">
        <v>0.08</v>
      </c>
      <c r="AM12" s="178">
        <v>19.600000000000001</v>
      </c>
      <c r="AN12" s="178">
        <v>1.4</v>
      </c>
      <c r="AO12" s="178">
        <v>49.1</v>
      </c>
      <c r="AP12" s="178">
        <v>3.75</v>
      </c>
      <c r="AQ12" s="178">
        <v>3</v>
      </c>
      <c r="AR12" s="178">
        <v>0</v>
      </c>
      <c r="AS12" s="178">
        <v>3</v>
      </c>
      <c r="AT12" s="178">
        <v>1</v>
      </c>
      <c r="AU12" s="178">
        <v>36</v>
      </c>
      <c r="AV12" s="178">
        <v>2</v>
      </c>
      <c r="AW12" s="178">
        <v>38</v>
      </c>
      <c r="AX12" s="178">
        <v>6</v>
      </c>
      <c r="AY12" s="178">
        <v>14</v>
      </c>
      <c r="AZ12" s="178">
        <v>3</v>
      </c>
      <c r="BA12" s="51">
        <f t="shared" si="2"/>
        <v>94</v>
      </c>
      <c r="BB12" s="139">
        <f t="shared" si="3"/>
        <v>12</v>
      </c>
      <c r="BC12" s="51">
        <f t="shared" si="4"/>
        <v>855.0100000000001</v>
      </c>
      <c r="BD12" s="50">
        <f t="shared" si="5"/>
        <v>293.72000000000003</v>
      </c>
      <c r="BE12" s="139">
        <f t="shared" si="6"/>
        <v>32.999999999999993</v>
      </c>
      <c r="BF12" s="51">
        <f t="shared" si="0"/>
        <v>68.7</v>
      </c>
      <c r="BG12" s="139">
        <f t="shared" si="1"/>
        <v>5.15</v>
      </c>
      <c r="BI12" s="180">
        <v>0</v>
      </c>
      <c r="BJ12" s="181">
        <v>1</v>
      </c>
      <c r="BK12" s="181">
        <v>6</v>
      </c>
      <c r="BL12" s="181">
        <v>9</v>
      </c>
      <c r="BM12" s="183">
        <v>9</v>
      </c>
    </row>
    <row r="13" spans="1:70" x14ac:dyDescent="0.25">
      <c r="A13" s="146" t="s">
        <v>10</v>
      </c>
      <c r="B13" s="153">
        <v>41913</v>
      </c>
      <c r="C13" s="152">
        <v>22634</v>
      </c>
      <c r="D13" s="178">
        <v>44.4</v>
      </c>
      <c r="E13" s="178">
        <v>13.6</v>
      </c>
      <c r="F13" s="178">
        <v>3.9</v>
      </c>
      <c r="G13" s="178">
        <v>5.2</v>
      </c>
      <c r="H13" s="178">
        <v>0</v>
      </c>
      <c r="I13" s="178">
        <v>17</v>
      </c>
      <c r="J13" s="178">
        <v>26.5</v>
      </c>
      <c r="K13" s="178">
        <v>8.8000000000000007</v>
      </c>
      <c r="L13" s="178">
        <v>64.2</v>
      </c>
      <c r="M13" s="178">
        <v>54.9</v>
      </c>
      <c r="N13" s="178">
        <v>7.7</v>
      </c>
      <c r="O13" s="178">
        <v>312.60000000000002</v>
      </c>
      <c r="P13" s="178">
        <v>15.8</v>
      </c>
      <c r="Q13" s="178">
        <v>0</v>
      </c>
      <c r="R13" s="178">
        <v>0</v>
      </c>
      <c r="S13" s="178">
        <v>0</v>
      </c>
      <c r="T13" s="178">
        <v>0</v>
      </c>
      <c r="U13" s="178">
        <v>12.5</v>
      </c>
      <c r="V13" s="178">
        <v>7.3</v>
      </c>
      <c r="W13" s="178">
        <v>3.6</v>
      </c>
      <c r="X13" s="178">
        <v>49.9</v>
      </c>
      <c r="Y13" s="178">
        <v>61.6</v>
      </c>
      <c r="Z13" s="178">
        <v>5.3</v>
      </c>
      <c r="AA13" s="178">
        <v>63.1</v>
      </c>
      <c r="AB13" s="178">
        <v>49.8</v>
      </c>
      <c r="AC13" s="178">
        <v>4.8</v>
      </c>
      <c r="AD13" s="178">
        <v>92</v>
      </c>
      <c r="AE13" s="178">
        <v>1.4</v>
      </c>
      <c r="AF13" s="178">
        <v>0</v>
      </c>
      <c r="AG13" s="178">
        <v>41.4</v>
      </c>
      <c r="AH13" s="178">
        <v>6</v>
      </c>
      <c r="AI13" s="178">
        <v>0</v>
      </c>
      <c r="AJ13" s="178">
        <v>149.80000000000001</v>
      </c>
      <c r="AK13" s="178">
        <v>27.8</v>
      </c>
      <c r="AL13" s="178">
        <v>0.3</v>
      </c>
      <c r="AM13" s="178">
        <v>18</v>
      </c>
      <c r="AN13" s="178">
        <v>0.2</v>
      </c>
      <c r="AO13" s="178">
        <v>0</v>
      </c>
      <c r="AP13" s="178">
        <v>0</v>
      </c>
      <c r="AQ13" s="178">
        <v>5</v>
      </c>
      <c r="AR13" s="178">
        <v>4</v>
      </c>
      <c r="AS13" s="178">
        <v>5</v>
      </c>
      <c r="AT13" s="178">
        <v>4</v>
      </c>
      <c r="AU13" s="178">
        <v>19</v>
      </c>
      <c r="AV13" s="178">
        <v>5</v>
      </c>
      <c r="AW13" s="178">
        <v>16</v>
      </c>
      <c r="AX13" s="178">
        <v>5</v>
      </c>
      <c r="AY13" s="178">
        <v>27</v>
      </c>
      <c r="AZ13" s="178">
        <v>7</v>
      </c>
      <c r="BA13" s="51">
        <f t="shared" si="2"/>
        <v>72</v>
      </c>
      <c r="BB13" s="139">
        <f t="shared" si="3"/>
        <v>25</v>
      </c>
      <c r="BC13" s="51">
        <f t="shared" si="4"/>
        <v>868.8</v>
      </c>
      <c r="BD13" s="50">
        <f t="shared" si="5"/>
        <v>270.09999999999997</v>
      </c>
      <c r="BE13" s="139">
        <f t="shared" si="6"/>
        <v>30.500000000000004</v>
      </c>
      <c r="BF13" s="51">
        <f t="shared" si="0"/>
        <v>18</v>
      </c>
      <c r="BG13" s="139">
        <f t="shared" si="1"/>
        <v>0.2</v>
      </c>
      <c r="BI13" s="187">
        <v>12</v>
      </c>
      <c r="BJ13" s="182">
        <v>12</v>
      </c>
      <c r="BK13" s="182">
        <v>6</v>
      </c>
      <c r="BL13" s="182">
        <v>2</v>
      </c>
      <c r="BM13" s="188">
        <v>8</v>
      </c>
      <c r="BN13" s="16"/>
    </row>
    <row r="14" spans="1:70" x14ac:dyDescent="0.25">
      <c r="A14" s="146" t="s">
        <v>11</v>
      </c>
      <c r="B14" s="153">
        <v>74666</v>
      </c>
      <c r="C14" s="152">
        <v>42177</v>
      </c>
      <c r="D14" s="178">
        <v>46.7</v>
      </c>
      <c r="E14" s="178">
        <v>15</v>
      </c>
      <c r="F14" s="178">
        <v>3.4</v>
      </c>
      <c r="G14" s="178">
        <v>3.2</v>
      </c>
      <c r="H14" s="178">
        <v>0</v>
      </c>
      <c r="I14" s="178">
        <v>26.8</v>
      </c>
      <c r="J14" s="178">
        <v>28.8</v>
      </c>
      <c r="K14" s="178">
        <v>4</v>
      </c>
      <c r="L14" s="178">
        <v>120.4</v>
      </c>
      <c r="M14" s="178">
        <v>95.7</v>
      </c>
      <c r="N14" s="178">
        <v>6.6</v>
      </c>
      <c r="O14" s="178">
        <v>268.89999999999998</v>
      </c>
      <c r="P14" s="178">
        <v>26</v>
      </c>
      <c r="Q14" s="178">
        <v>5.9</v>
      </c>
      <c r="R14" s="178">
        <v>15</v>
      </c>
      <c r="S14" s="178">
        <v>9</v>
      </c>
      <c r="T14" s="178">
        <v>0.3</v>
      </c>
      <c r="U14" s="178">
        <v>21.7</v>
      </c>
      <c r="V14" s="178">
        <v>11</v>
      </c>
      <c r="W14" s="178">
        <v>5.5</v>
      </c>
      <c r="X14" s="178">
        <v>65.7</v>
      </c>
      <c r="Y14" s="178">
        <v>87.3</v>
      </c>
      <c r="Z14" s="178">
        <v>16.2</v>
      </c>
      <c r="AA14" s="178">
        <v>104</v>
      </c>
      <c r="AB14" s="178">
        <v>77.400000000000006</v>
      </c>
      <c r="AC14" s="178">
        <v>7.2</v>
      </c>
      <c r="AD14" s="178">
        <v>164.7</v>
      </c>
      <c r="AE14" s="178">
        <v>3.7</v>
      </c>
      <c r="AF14" s="178">
        <v>0</v>
      </c>
      <c r="AG14" s="178">
        <v>93.4</v>
      </c>
      <c r="AH14" s="178">
        <v>17.100000000000001</v>
      </c>
      <c r="AI14" s="178">
        <v>0</v>
      </c>
      <c r="AJ14" s="178">
        <v>171</v>
      </c>
      <c r="AK14" s="178">
        <v>35.4</v>
      </c>
      <c r="AL14" s="178">
        <v>0.2</v>
      </c>
      <c r="AM14" s="178">
        <v>18.399999999999999</v>
      </c>
      <c r="AN14" s="178">
        <v>1.2</v>
      </c>
      <c r="AO14" s="178">
        <v>62.4</v>
      </c>
      <c r="AP14" s="178">
        <v>2.4</v>
      </c>
      <c r="AQ14" s="178">
        <v>0</v>
      </c>
      <c r="AR14" s="178">
        <v>0</v>
      </c>
      <c r="AS14" s="178">
        <v>13.49</v>
      </c>
      <c r="AT14" s="178">
        <v>8.7799999999999994</v>
      </c>
      <c r="AU14" s="178">
        <v>52.42</v>
      </c>
      <c r="AV14" s="178">
        <v>14.75</v>
      </c>
      <c r="AW14" s="178">
        <v>28.25</v>
      </c>
      <c r="AX14" s="178">
        <v>7.17</v>
      </c>
      <c r="AY14" s="178">
        <v>44.83</v>
      </c>
      <c r="AZ14" s="178">
        <v>9.58</v>
      </c>
      <c r="BA14" s="51">
        <f t="shared" si="2"/>
        <v>138.99</v>
      </c>
      <c r="BB14" s="143">
        <f>AR14+AT14+AV14+AX14+AZ14</f>
        <v>40.28</v>
      </c>
      <c r="BC14" s="51">
        <f t="shared" si="4"/>
        <v>1182.5</v>
      </c>
      <c r="BD14" s="50">
        <f t="shared" si="5"/>
        <v>413.19999999999993</v>
      </c>
      <c r="BE14" s="177">
        <f>+H14+K14+N14+Q14+T14+W14+Z14+AC14+AF14+AI14+AL14</f>
        <v>45.900000000000006</v>
      </c>
      <c r="BF14" s="51">
        <f t="shared" si="0"/>
        <v>80.8</v>
      </c>
      <c r="BG14" s="139">
        <f t="shared" si="1"/>
        <v>3.5999999999999996</v>
      </c>
      <c r="BH14" s="16"/>
      <c r="BI14" s="187">
        <v>0</v>
      </c>
      <c r="BJ14" s="182">
        <v>2.97</v>
      </c>
      <c r="BK14" s="182">
        <v>9.75</v>
      </c>
      <c r="BL14" s="182">
        <v>3.58</v>
      </c>
      <c r="BM14" s="188">
        <v>6.83</v>
      </c>
      <c r="BN14" s="16"/>
      <c r="BO14" s="16"/>
      <c r="BP14" s="16"/>
      <c r="BQ14" s="16"/>
      <c r="BR14" s="16"/>
    </row>
    <row r="15" spans="1:70" s="69" customFormat="1" x14ac:dyDescent="0.25">
      <c r="A15" s="146" t="s">
        <v>12</v>
      </c>
      <c r="B15" s="153">
        <v>69887</v>
      </c>
      <c r="C15" s="152">
        <v>42377</v>
      </c>
      <c r="D15" s="178">
        <v>27</v>
      </c>
      <c r="E15" s="178">
        <v>9</v>
      </c>
      <c r="F15" s="178">
        <v>7.8</v>
      </c>
      <c r="G15" s="178">
        <v>3.5</v>
      </c>
      <c r="H15" s="178">
        <v>0.3</v>
      </c>
      <c r="I15" s="178">
        <v>11.4</v>
      </c>
      <c r="J15" s="178">
        <v>17.899999999999999</v>
      </c>
      <c r="K15" s="178">
        <v>3.1</v>
      </c>
      <c r="L15" s="178">
        <v>115.8</v>
      </c>
      <c r="M15" s="178">
        <v>93.3</v>
      </c>
      <c r="N15" s="178">
        <v>8.9</v>
      </c>
      <c r="O15" s="178">
        <v>195.9</v>
      </c>
      <c r="P15" s="178">
        <v>17.600000000000001</v>
      </c>
      <c r="Q15" s="178">
        <v>0.1</v>
      </c>
      <c r="R15" s="178">
        <v>5</v>
      </c>
      <c r="S15" s="178">
        <v>7.6</v>
      </c>
      <c r="T15" s="178">
        <v>1.7</v>
      </c>
      <c r="U15" s="178">
        <v>40.6</v>
      </c>
      <c r="V15" s="178">
        <v>23.4</v>
      </c>
      <c r="W15" s="178">
        <v>12.1</v>
      </c>
      <c r="X15" s="178">
        <v>83.7</v>
      </c>
      <c r="Y15" s="178">
        <v>92.4</v>
      </c>
      <c r="Z15" s="178">
        <v>9.4</v>
      </c>
      <c r="AA15" s="178">
        <v>39.4</v>
      </c>
      <c r="AB15" s="178">
        <v>30.4</v>
      </c>
      <c r="AC15" s="178">
        <v>1.8</v>
      </c>
      <c r="AD15" s="178">
        <v>139.1</v>
      </c>
      <c r="AE15" s="178">
        <v>2.8</v>
      </c>
      <c r="AF15" s="178">
        <v>7.0000000000000007E-2</v>
      </c>
      <c r="AG15" s="178">
        <v>112.5</v>
      </c>
      <c r="AH15" s="178">
        <v>18.899999999999999</v>
      </c>
      <c r="AI15" s="178">
        <v>0.6</v>
      </c>
      <c r="AJ15" s="178">
        <v>231.9</v>
      </c>
      <c r="AK15" s="178">
        <v>38.799999999999997</v>
      </c>
      <c r="AL15" s="178">
        <v>3.8</v>
      </c>
      <c r="AM15" s="178">
        <v>19</v>
      </c>
      <c r="AN15" s="178">
        <v>1.2</v>
      </c>
      <c r="AO15" s="178">
        <v>83</v>
      </c>
      <c r="AP15" s="178">
        <v>7.3</v>
      </c>
      <c r="AQ15" s="178">
        <v>1</v>
      </c>
      <c r="AR15" s="178">
        <v>3</v>
      </c>
      <c r="AS15" s="178">
        <v>4</v>
      </c>
      <c r="AT15" s="178">
        <v>0</v>
      </c>
      <c r="AU15" s="178">
        <v>55</v>
      </c>
      <c r="AV15" s="178">
        <v>10</v>
      </c>
      <c r="AW15" s="178">
        <v>16</v>
      </c>
      <c r="AX15" s="178">
        <v>2</v>
      </c>
      <c r="AY15" s="178">
        <v>50</v>
      </c>
      <c r="AZ15" s="178">
        <v>4</v>
      </c>
      <c r="BA15" s="51">
        <f t="shared" si="2"/>
        <v>126</v>
      </c>
      <c r="BB15" s="139">
        <f t="shared" si="3"/>
        <v>19</v>
      </c>
      <c r="BC15" s="51">
        <f t="shared" si="4"/>
        <v>1112.0999999999999</v>
      </c>
      <c r="BD15" s="50">
        <f t="shared" si="5"/>
        <v>364.09999999999997</v>
      </c>
      <c r="BE15" s="139">
        <f t="shared" si="6"/>
        <v>41.87</v>
      </c>
      <c r="BF15" s="51">
        <f t="shared" si="0"/>
        <v>102</v>
      </c>
      <c r="BG15" s="139">
        <f t="shared" si="1"/>
        <v>8.5</v>
      </c>
      <c r="BH15" s="16"/>
      <c r="BI15" s="187">
        <v>2</v>
      </c>
      <c r="BJ15" s="182">
        <v>8</v>
      </c>
      <c r="BK15" s="182">
        <v>10</v>
      </c>
      <c r="BL15" s="182">
        <v>4</v>
      </c>
      <c r="BM15" s="188">
        <v>10</v>
      </c>
      <c r="BN15" s="16"/>
      <c r="BO15" s="16"/>
      <c r="BP15" s="16"/>
      <c r="BQ15" s="16"/>
      <c r="BR15" s="16"/>
    </row>
    <row r="16" spans="1:70" s="69" customFormat="1" x14ac:dyDescent="0.25">
      <c r="A16" s="146" t="s">
        <v>13</v>
      </c>
      <c r="B16" s="153">
        <v>23636</v>
      </c>
      <c r="C16" s="152">
        <v>14623</v>
      </c>
      <c r="D16" s="178">
        <v>23.6</v>
      </c>
      <c r="E16" s="178">
        <v>8.0939750000000004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28.63</v>
      </c>
      <c r="M16" s="178">
        <v>26.104927</v>
      </c>
      <c r="N16" s="178">
        <v>3.1</v>
      </c>
      <c r="O16" s="178">
        <v>241.89</v>
      </c>
      <c r="P16" s="178">
        <v>18.593295000000001</v>
      </c>
      <c r="Q16" s="178">
        <v>0.06</v>
      </c>
      <c r="R16" s="178">
        <v>0</v>
      </c>
      <c r="S16" s="178">
        <v>0</v>
      </c>
      <c r="T16" s="178">
        <v>0</v>
      </c>
      <c r="U16" s="178">
        <v>13.56</v>
      </c>
      <c r="V16" s="178">
        <v>8.7195599999999995</v>
      </c>
      <c r="W16" s="178">
        <v>4.3597799999999998</v>
      </c>
      <c r="X16" s="178">
        <v>19.16</v>
      </c>
      <c r="Y16" s="178">
        <v>16.603141000000001</v>
      </c>
      <c r="Z16" s="178">
        <v>0.95</v>
      </c>
      <c r="AA16" s="178">
        <v>29.38</v>
      </c>
      <c r="AB16" s="178">
        <v>23.821866</v>
      </c>
      <c r="AC16" s="178">
        <v>0.7</v>
      </c>
      <c r="AD16" s="178">
        <v>57</v>
      </c>
      <c r="AE16" s="178">
        <v>1.310746</v>
      </c>
      <c r="AF16" s="178">
        <v>0.03</v>
      </c>
      <c r="AG16" s="178">
        <v>36.07</v>
      </c>
      <c r="AH16" s="178">
        <v>4.2366000000000001</v>
      </c>
      <c r="AI16" s="178">
        <v>0</v>
      </c>
      <c r="AJ16" s="178">
        <v>52.08</v>
      </c>
      <c r="AK16" s="178">
        <v>11.652006999999999</v>
      </c>
      <c r="AL16" s="178">
        <v>8.9999999999999993E-3</v>
      </c>
      <c r="AM16" s="178">
        <v>0</v>
      </c>
      <c r="AN16" s="178">
        <v>0</v>
      </c>
      <c r="AO16" s="178">
        <v>0</v>
      </c>
      <c r="AP16" s="178">
        <v>0</v>
      </c>
      <c r="AQ16" s="178">
        <v>0</v>
      </c>
      <c r="AR16" s="178">
        <v>0</v>
      </c>
      <c r="AS16" s="178">
        <v>0</v>
      </c>
      <c r="AT16" s="178">
        <v>0</v>
      </c>
      <c r="AU16" s="178">
        <v>11</v>
      </c>
      <c r="AV16" s="178">
        <v>2</v>
      </c>
      <c r="AW16" s="178">
        <v>18</v>
      </c>
      <c r="AX16" s="178">
        <v>0</v>
      </c>
      <c r="AY16" s="178">
        <v>10</v>
      </c>
      <c r="AZ16" s="178">
        <v>0</v>
      </c>
      <c r="BA16" s="51">
        <f t="shared" si="2"/>
        <v>39</v>
      </c>
      <c r="BB16" s="139">
        <f t="shared" si="3"/>
        <v>2</v>
      </c>
      <c r="BC16" s="51">
        <f t="shared" si="4"/>
        <v>501.37</v>
      </c>
      <c r="BD16" s="50">
        <f t="shared" si="5"/>
        <v>119.136117</v>
      </c>
      <c r="BE16" s="139">
        <f t="shared" si="6"/>
        <v>9.2087799999999991</v>
      </c>
      <c r="BF16" s="51">
        <f t="shared" si="0"/>
        <v>0</v>
      </c>
      <c r="BG16" s="139">
        <f t="shared" si="1"/>
        <v>0</v>
      </c>
      <c r="BH16" s="16"/>
      <c r="BI16" s="187">
        <v>0</v>
      </c>
      <c r="BJ16" s="182">
        <v>0</v>
      </c>
      <c r="BK16" s="182">
        <v>3</v>
      </c>
      <c r="BL16" s="182">
        <v>0</v>
      </c>
      <c r="BM16" s="188">
        <v>2</v>
      </c>
      <c r="BN16" s="16"/>
      <c r="BO16" s="16"/>
      <c r="BP16" s="16"/>
      <c r="BQ16" s="16"/>
      <c r="BR16" s="16"/>
    </row>
    <row r="17" spans="1:70" x14ac:dyDescent="0.25">
      <c r="A17" s="146" t="s">
        <v>79</v>
      </c>
      <c r="B17" s="154">
        <v>41622</v>
      </c>
      <c r="C17" s="155">
        <v>22537</v>
      </c>
      <c r="D17" s="178">
        <v>63.83</v>
      </c>
      <c r="E17" s="178">
        <v>16.96</v>
      </c>
      <c r="F17" s="178">
        <v>4.47</v>
      </c>
      <c r="G17" s="178">
        <v>3.24</v>
      </c>
      <c r="H17" s="178">
        <v>0.26</v>
      </c>
      <c r="I17" s="178">
        <v>13.87</v>
      </c>
      <c r="J17" s="178">
        <v>12.41</v>
      </c>
      <c r="K17" s="178">
        <v>1.3</v>
      </c>
      <c r="L17" s="178">
        <v>76.05</v>
      </c>
      <c r="M17" s="178">
        <v>60.07</v>
      </c>
      <c r="N17" s="178">
        <v>6.82</v>
      </c>
      <c r="O17" s="178">
        <v>218.64</v>
      </c>
      <c r="P17" s="178">
        <v>26.93</v>
      </c>
      <c r="Q17" s="178">
        <v>4.4000000000000004</v>
      </c>
      <c r="R17" s="178">
        <v>0</v>
      </c>
      <c r="S17" s="178">
        <v>0</v>
      </c>
      <c r="T17" s="178">
        <v>0</v>
      </c>
      <c r="U17" s="178">
        <v>18.350000000000001</v>
      </c>
      <c r="V17" s="178">
        <v>10.9</v>
      </c>
      <c r="W17" s="178">
        <v>5.5</v>
      </c>
      <c r="X17" s="178">
        <v>33.44</v>
      </c>
      <c r="Y17" s="178">
        <v>52.99</v>
      </c>
      <c r="Z17" s="178">
        <v>12.7</v>
      </c>
      <c r="AA17" s="178">
        <v>68.040000000000006</v>
      </c>
      <c r="AB17" s="178">
        <v>58.47</v>
      </c>
      <c r="AC17" s="178">
        <v>7.29</v>
      </c>
      <c r="AD17" s="178">
        <v>99.54</v>
      </c>
      <c r="AE17" s="178">
        <v>2.61</v>
      </c>
      <c r="AF17" s="178">
        <v>0</v>
      </c>
      <c r="AG17" s="178">
        <v>55.96</v>
      </c>
      <c r="AH17" s="178">
        <v>8.7799999999999994</v>
      </c>
      <c r="AI17" s="178">
        <v>0</v>
      </c>
      <c r="AJ17" s="178">
        <v>72.28</v>
      </c>
      <c r="AK17" s="178">
        <v>19.760000000000002</v>
      </c>
      <c r="AL17" s="178">
        <v>0.1</v>
      </c>
      <c r="AM17" s="178">
        <v>12.84</v>
      </c>
      <c r="AN17" s="178">
        <v>0.72</v>
      </c>
      <c r="AO17" s="178">
        <v>33.78</v>
      </c>
      <c r="AP17" s="178">
        <v>2.76</v>
      </c>
      <c r="AQ17" s="178">
        <v>5</v>
      </c>
      <c r="AR17" s="178">
        <v>0</v>
      </c>
      <c r="AS17" s="178">
        <v>3</v>
      </c>
      <c r="AT17" s="178">
        <v>0</v>
      </c>
      <c r="AU17" s="178">
        <v>28</v>
      </c>
      <c r="AV17" s="178">
        <v>9</v>
      </c>
      <c r="AW17" s="178">
        <v>31</v>
      </c>
      <c r="AX17" s="178">
        <v>2</v>
      </c>
      <c r="AY17" s="178">
        <v>13</v>
      </c>
      <c r="AZ17" s="178">
        <v>5</v>
      </c>
      <c r="BA17" s="51">
        <f t="shared" si="2"/>
        <v>80</v>
      </c>
      <c r="BB17" s="143">
        <f>AR17+AT17+AV17+AX17+AZ17</f>
        <v>16</v>
      </c>
      <c r="BC17" s="157">
        <f>D17+F17+I17+L17+O17+R17+U17+X17+AA17+AD17+AG17+AJ17+AM17+AO17</f>
        <v>771.09</v>
      </c>
      <c r="BD17" s="50">
        <f t="shared" si="5"/>
        <v>276.60000000000008</v>
      </c>
      <c r="BE17" s="139">
        <f t="shared" si="6"/>
        <v>38.370000000000005</v>
      </c>
      <c r="BF17" s="51">
        <f t="shared" si="0"/>
        <v>46.620000000000005</v>
      </c>
      <c r="BG17" s="139">
        <f t="shared" si="1"/>
        <v>3.4799999999999995</v>
      </c>
      <c r="BH17" s="16"/>
      <c r="BI17" s="187">
        <v>1</v>
      </c>
      <c r="BJ17" s="182">
        <v>3</v>
      </c>
      <c r="BK17" s="182">
        <v>5</v>
      </c>
      <c r="BL17" s="182">
        <v>4</v>
      </c>
      <c r="BM17" s="188">
        <v>8</v>
      </c>
      <c r="BR17" s="16"/>
    </row>
    <row r="18" spans="1:70" x14ac:dyDescent="0.25">
      <c r="A18" s="147" t="s">
        <v>14</v>
      </c>
      <c r="B18" s="153">
        <v>31598</v>
      </c>
      <c r="C18" s="152">
        <v>17384</v>
      </c>
      <c r="D18" s="178">
        <v>26.6</v>
      </c>
      <c r="E18" s="178">
        <v>7.4</v>
      </c>
      <c r="F18" s="178">
        <v>1</v>
      </c>
      <c r="G18" s="178">
        <v>1</v>
      </c>
      <c r="H18" s="178">
        <v>0.3</v>
      </c>
      <c r="I18" s="178">
        <v>12</v>
      </c>
      <c r="J18" s="178">
        <v>20.399999999999999</v>
      </c>
      <c r="K18" s="178">
        <v>4.0999999999999996</v>
      </c>
      <c r="L18" s="178">
        <v>55.8</v>
      </c>
      <c r="M18" s="178">
        <v>42.2</v>
      </c>
      <c r="N18" s="178">
        <v>5.5</v>
      </c>
      <c r="O18" s="178">
        <v>210.3</v>
      </c>
      <c r="P18" s="178">
        <v>23.3</v>
      </c>
      <c r="Q18" s="178">
        <v>0</v>
      </c>
      <c r="R18" s="178">
        <v>0</v>
      </c>
      <c r="S18" s="178">
        <v>0</v>
      </c>
      <c r="T18" s="178">
        <v>0</v>
      </c>
      <c r="U18" s="178">
        <v>22.4</v>
      </c>
      <c r="V18" s="178">
        <v>11.3</v>
      </c>
      <c r="W18" s="178">
        <v>5.6</v>
      </c>
      <c r="X18" s="178">
        <v>27.6</v>
      </c>
      <c r="Y18" s="178">
        <v>37.299999999999997</v>
      </c>
      <c r="Z18" s="178">
        <v>6.8</v>
      </c>
      <c r="AA18" s="178">
        <v>51.6</v>
      </c>
      <c r="AB18" s="178">
        <v>34.299999999999997</v>
      </c>
      <c r="AC18" s="178">
        <v>0.8</v>
      </c>
      <c r="AD18" s="178">
        <v>89.5</v>
      </c>
      <c r="AE18" s="178">
        <v>1.8</v>
      </c>
      <c r="AF18" s="178">
        <v>0</v>
      </c>
      <c r="AG18" s="178">
        <v>59.4</v>
      </c>
      <c r="AH18" s="178">
        <v>9.1999999999999993</v>
      </c>
      <c r="AI18" s="178">
        <v>0</v>
      </c>
      <c r="AJ18" s="178">
        <v>78.5</v>
      </c>
      <c r="AK18" s="178">
        <v>14.1</v>
      </c>
      <c r="AL18" s="178">
        <v>0.2</v>
      </c>
      <c r="AM18" s="178">
        <v>18.3</v>
      </c>
      <c r="AN18" s="178">
        <v>0.6</v>
      </c>
      <c r="AO18" s="178">
        <v>35.799999999999997</v>
      </c>
      <c r="AP18" s="178">
        <v>1.2</v>
      </c>
      <c r="AQ18" s="178">
        <v>1</v>
      </c>
      <c r="AR18" s="178">
        <v>0</v>
      </c>
      <c r="AS18" s="178">
        <v>10</v>
      </c>
      <c r="AT18" s="178">
        <v>8</v>
      </c>
      <c r="AU18" s="178">
        <v>27</v>
      </c>
      <c r="AV18" s="178">
        <v>7</v>
      </c>
      <c r="AW18" s="178">
        <v>25</v>
      </c>
      <c r="AX18" s="178">
        <v>3</v>
      </c>
      <c r="AY18" s="178">
        <v>26</v>
      </c>
      <c r="AZ18" s="178">
        <v>11</v>
      </c>
      <c r="BA18" s="51">
        <f t="shared" si="2"/>
        <v>89</v>
      </c>
      <c r="BB18" s="139">
        <f t="shared" si="3"/>
        <v>29</v>
      </c>
      <c r="BC18" s="51">
        <f t="shared" si="4"/>
        <v>688.8</v>
      </c>
      <c r="BD18" s="50">
        <f t="shared" si="5"/>
        <v>204.09999999999997</v>
      </c>
      <c r="BE18" s="139">
        <f t="shared" si="6"/>
        <v>23.299999999999997</v>
      </c>
      <c r="BF18" s="51">
        <f t="shared" si="0"/>
        <v>54.099999999999994</v>
      </c>
      <c r="BG18" s="139">
        <f t="shared" si="1"/>
        <v>1.7999999999999998</v>
      </c>
      <c r="BI18" s="180">
        <v>0</v>
      </c>
      <c r="BJ18" s="181">
        <v>7</v>
      </c>
      <c r="BK18" s="181">
        <v>4</v>
      </c>
      <c r="BL18" s="181">
        <v>1</v>
      </c>
      <c r="BM18" s="183">
        <v>5</v>
      </c>
      <c r="BR18" s="16"/>
    </row>
    <row r="19" spans="1:70" x14ac:dyDescent="0.25">
      <c r="A19" s="146" t="s">
        <v>15</v>
      </c>
      <c r="B19" s="153">
        <v>63420</v>
      </c>
      <c r="C19" s="152">
        <v>35260</v>
      </c>
      <c r="D19" s="178">
        <v>81.099999999999994</v>
      </c>
      <c r="E19" s="178">
        <v>20.7</v>
      </c>
      <c r="F19" s="178">
        <v>3</v>
      </c>
      <c r="G19" s="178">
        <v>4.4000000000000004</v>
      </c>
      <c r="H19" s="178">
        <v>0.4</v>
      </c>
      <c r="I19" s="178">
        <v>14</v>
      </c>
      <c r="J19" s="178">
        <v>19.100000000000001</v>
      </c>
      <c r="K19" s="178">
        <v>3.1</v>
      </c>
      <c r="L19" s="178">
        <v>147.19999999999999</v>
      </c>
      <c r="M19" s="178">
        <v>88.1</v>
      </c>
      <c r="N19" s="178">
        <v>7.1</v>
      </c>
      <c r="O19" s="178">
        <v>261.2</v>
      </c>
      <c r="P19" s="178">
        <v>14</v>
      </c>
      <c r="Q19" s="178">
        <v>0</v>
      </c>
      <c r="R19" s="178">
        <v>0</v>
      </c>
      <c r="S19" s="178">
        <v>0</v>
      </c>
      <c r="T19" s="178">
        <v>0</v>
      </c>
      <c r="U19" s="178">
        <v>26.3</v>
      </c>
      <c r="V19" s="178">
        <v>16.5</v>
      </c>
      <c r="W19" s="178">
        <v>8.1999999999999993</v>
      </c>
      <c r="X19" s="178">
        <v>65.599999999999994</v>
      </c>
      <c r="Y19" s="178">
        <v>83.9</v>
      </c>
      <c r="Z19" s="178">
        <v>11.5</v>
      </c>
      <c r="AA19" s="178">
        <v>86.4</v>
      </c>
      <c r="AB19" s="178">
        <v>76.8</v>
      </c>
      <c r="AC19" s="178">
        <v>7.8</v>
      </c>
      <c r="AD19" s="178">
        <v>117.9</v>
      </c>
      <c r="AE19" s="178">
        <v>2.9</v>
      </c>
      <c r="AF19" s="178">
        <v>0</v>
      </c>
      <c r="AG19" s="178">
        <v>116.9</v>
      </c>
      <c r="AH19" s="178">
        <v>15.2</v>
      </c>
      <c r="AI19" s="178">
        <v>0</v>
      </c>
      <c r="AJ19" s="178">
        <v>93.1</v>
      </c>
      <c r="AK19" s="178">
        <v>24</v>
      </c>
      <c r="AL19" s="178">
        <v>0</v>
      </c>
      <c r="AM19" s="178">
        <v>7.7</v>
      </c>
      <c r="AN19" s="178">
        <v>0.8</v>
      </c>
      <c r="AO19" s="178">
        <v>30.5</v>
      </c>
      <c r="AP19" s="178">
        <v>3.9</v>
      </c>
      <c r="AQ19" s="178">
        <v>1</v>
      </c>
      <c r="AR19" s="178">
        <v>1</v>
      </c>
      <c r="AS19" s="178">
        <v>12</v>
      </c>
      <c r="AT19" s="178">
        <v>7</v>
      </c>
      <c r="AU19" s="178">
        <v>58</v>
      </c>
      <c r="AV19" s="178">
        <v>10</v>
      </c>
      <c r="AW19" s="178">
        <v>35</v>
      </c>
      <c r="AX19" s="178">
        <v>14</v>
      </c>
      <c r="AY19" s="178">
        <v>47</v>
      </c>
      <c r="AZ19" s="178">
        <v>14</v>
      </c>
      <c r="BA19" s="51">
        <f t="shared" si="2"/>
        <v>153</v>
      </c>
      <c r="BB19" s="139">
        <f t="shared" si="3"/>
        <v>46</v>
      </c>
      <c r="BC19" s="51">
        <f t="shared" si="4"/>
        <v>1050.9000000000001</v>
      </c>
      <c r="BD19" s="50">
        <f t="shared" si="5"/>
        <v>370.29999999999995</v>
      </c>
      <c r="BE19" s="143">
        <f>+H19+K19+N19+Q19+T19+W19+Z19+AC19+AF19+AI19+AL19</f>
        <v>38.099999999999994</v>
      </c>
      <c r="BF19" s="51">
        <f t="shared" si="0"/>
        <v>38.200000000000003</v>
      </c>
      <c r="BG19" s="139">
        <f>AN19+AP19</f>
        <v>4.7</v>
      </c>
      <c r="BI19" s="180">
        <v>0</v>
      </c>
      <c r="BJ19" s="181">
        <v>2</v>
      </c>
      <c r="BK19" s="181">
        <v>5</v>
      </c>
      <c r="BL19" s="181">
        <v>5</v>
      </c>
      <c r="BM19" s="183">
        <v>8</v>
      </c>
    </row>
    <row r="20" spans="1:70" s="16" customFormat="1" x14ac:dyDescent="0.25">
      <c r="A20" s="146" t="s">
        <v>16</v>
      </c>
      <c r="B20" s="153">
        <v>29027</v>
      </c>
      <c r="C20" s="152">
        <v>17009</v>
      </c>
      <c r="D20" s="178">
        <v>39.799999999999997</v>
      </c>
      <c r="E20" s="178">
        <v>8.6999999999999993</v>
      </c>
      <c r="F20" s="178">
        <v>0</v>
      </c>
      <c r="G20" s="178">
        <v>0</v>
      </c>
      <c r="H20" s="178">
        <v>0</v>
      </c>
      <c r="I20" s="178">
        <v>2.8</v>
      </c>
      <c r="J20" s="178">
        <v>5.7</v>
      </c>
      <c r="K20" s="178">
        <v>6</v>
      </c>
      <c r="L20" s="178">
        <v>0</v>
      </c>
      <c r="M20" s="178">
        <v>0</v>
      </c>
      <c r="N20" s="178">
        <v>0</v>
      </c>
      <c r="O20" s="178">
        <v>0</v>
      </c>
      <c r="P20" s="178">
        <v>0</v>
      </c>
      <c r="Q20" s="178">
        <v>0</v>
      </c>
      <c r="R20" s="178">
        <v>0</v>
      </c>
      <c r="S20" s="178">
        <v>0</v>
      </c>
      <c r="T20" s="178">
        <v>0</v>
      </c>
      <c r="U20" s="178">
        <v>16.899999999999999</v>
      </c>
      <c r="V20" s="178">
        <v>9.1</v>
      </c>
      <c r="W20" s="178">
        <v>4.5999999999999996</v>
      </c>
      <c r="X20" s="178">
        <v>48</v>
      </c>
      <c r="Y20" s="178">
        <v>53.3</v>
      </c>
      <c r="Z20" s="178">
        <v>7.7</v>
      </c>
      <c r="AA20" s="178">
        <v>50.9</v>
      </c>
      <c r="AB20" s="178">
        <v>40.6</v>
      </c>
      <c r="AC20" s="178">
        <v>3.9</v>
      </c>
      <c r="AD20" s="178">
        <v>74.900000000000006</v>
      </c>
      <c r="AE20" s="178">
        <v>1.8</v>
      </c>
      <c r="AF20" s="178">
        <v>0.05</v>
      </c>
      <c r="AG20" s="178">
        <v>32.4</v>
      </c>
      <c r="AH20" s="178">
        <v>4.7</v>
      </c>
      <c r="AI20" s="178">
        <v>0.08</v>
      </c>
      <c r="AJ20" s="178">
        <v>66.099999999999994</v>
      </c>
      <c r="AK20" s="178">
        <v>14.4</v>
      </c>
      <c r="AL20" s="178">
        <v>1.6</v>
      </c>
      <c r="AM20" s="178">
        <v>0</v>
      </c>
      <c r="AN20" s="178">
        <v>0</v>
      </c>
      <c r="AO20" s="178">
        <v>0</v>
      </c>
      <c r="AP20" s="178">
        <v>0</v>
      </c>
      <c r="AQ20" s="178">
        <v>0</v>
      </c>
      <c r="AR20" s="178">
        <v>0</v>
      </c>
      <c r="AS20" s="178">
        <v>31.92</v>
      </c>
      <c r="AT20" s="178">
        <v>6.25</v>
      </c>
      <c r="AU20" s="178">
        <v>0</v>
      </c>
      <c r="AV20" s="178">
        <v>0</v>
      </c>
      <c r="AW20" s="178">
        <v>27.58</v>
      </c>
      <c r="AX20" s="178">
        <v>4.42</v>
      </c>
      <c r="AY20" s="178">
        <v>25.42</v>
      </c>
      <c r="AZ20" s="178">
        <v>6.92</v>
      </c>
      <c r="BA20" s="51">
        <f t="shared" si="2"/>
        <v>84.92</v>
      </c>
      <c r="BB20" s="139">
        <f t="shared" si="3"/>
        <v>17.59</v>
      </c>
      <c r="BC20" s="51">
        <f t="shared" si="4"/>
        <v>331.79999999999995</v>
      </c>
      <c r="BD20" s="50">
        <f t="shared" si="5"/>
        <v>138.30000000000001</v>
      </c>
      <c r="BE20" s="139">
        <f t="shared" si="6"/>
        <v>23.93</v>
      </c>
      <c r="BF20" s="51">
        <f t="shared" si="0"/>
        <v>0</v>
      </c>
      <c r="BG20" s="139">
        <f t="shared" si="1"/>
        <v>0</v>
      </c>
      <c r="BI20" s="187">
        <v>0</v>
      </c>
      <c r="BJ20" s="182">
        <v>4.75</v>
      </c>
      <c r="BK20" s="182">
        <v>0</v>
      </c>
      <c r="BL20" s="182">
        <v>2.67</v>
      </c>
      <c r="BM20" s="188">
        <v>5.5</v>
      </c>
    </row>
    <row r="21" spans="1:70" x14ac:dyDescent="0.25">
      <c r="A21" s="146" t="s">
        <v>17</v>
      </c>
      <c r="B21" s="153">
        <v>53978</v>
      </c>
      <c r="C21" s="152">
        <v>32216</v>
      </c>
      <c r="D21" s="178">
        <v>66.459999999999994</v>
      </c>
      <c r="E21" s="178">
        <v>19.617999999999999</v>
      </c>
      <c r="F21" s="178">
        <v>1</v>
      </c>
      <c r="G21" s="178">
        <v>1.3779999999999999</v>
      </c>
      <c r="H21" s="178">
        <v>0.14599999999999999</v>
      </c>
      <c r="I21" s="178">
        <v>11.91</v>
      </c>
      <c r="J21" s="178">
        <v>15.242000000000001</v>
      </c>
      <c r="K21" s="178">
        <v>2.048</v>
      </c>
      <c r="L21" s="178">
        <v>63.35</v>
      </c>
      <c r="M21" s="178">
        <v>49.533999999999999</v>
      </c>
      <c r="N21" s="178">
        <v>4.9089999999999998</v>
      </c>
      <c r="O21" s="178">
        <v>328.17</v>
      </c>
      <c r="P21" s="178">
        <v>15.845000000000001</v>
      </c>
      <c r="Q21" s="178">
        <v>0</v>
      </c>
      <c r="R21" s="178">
        <v>7</v>
      </c>
      <c r="S21" s="178">
        <v>7.6580000000000004</v>
      </c>
      <c r="T21" s="178">
        <v>2.125</v>
      </c>
      <c r="U21" s="178">
        <v>20.93</v>
      </c>
      <c r="V21" s="178">
        <v>13.473000000000001</v>
      </c>
      <c r="W21" s="178">
        <v>6.7359999999999998</v>
      </c>
      <c r="X21" s="178">
        <v>46.4</v>
      </c>
      <c r="Y21" s="178">
        <v>41.601999999999997</v>
      </c>
      <c r="Z21" s="178">
        <v>7.6230000000000002</v>
      </c>
      <c r="AA21" s="178">
        <v>75.650000000000006</v>
      </c>
      <c r="AB21" s="178">
        <v>56.868000000000002</v>
      </c>
      <c r="AC21" s="178">
        <v>2.794</v>
      </c>
      <c r="AD21" s="178">
        <v>148.47999999999999</v>
      </c>
      <c r="AE21" s="178">
        <v>3.2370000000000001</v>
      </c>
      <c r="AF21" s="178">
        <v>8.9999999999999993E-3</v>
      </c>
      <c r="AG21" s="178">
        <v>115.32</v>
      </c>
      <c r="AH21" s="178">
        <v>17.199000000000002</v>
      </c>
      <c r="AI21" s="178">
        <v>0</v>
      </c>
      <c r="AJ21" s="178">
        <v>142.12</v>
      </c>
      <c r="AK21" s="178">
        <v>21.638000000000002</v>
      </c>
      <c r="AL21" s="178">
        <v>4.7E-2</v>
      </c>
      <c r="AM21" s="178">
        <v>29.08</v>
      </c>
      <c r="AN21" s="178">
        <v>1.91</v>
      </c>
      <c r="AO21" s="178">
        <v>37.43</v>
      </c>
      <c r="AP21" s="178">
        <v>2.347</v>
      </c>
      <c r="AQ21" s="178">
        <v>1</v>
      </c>
      <c r="AR21" s="178">
        <v>0</v>
      </c>
      <c r="AS21" s="178">
        <v>10</v>
      </c>
      <c r="AT21" s="178">
        <v>3</v>
      </c>
      <c r="AU21" s="178">
        <v>47</v>
      </c>
      <c r="AV21" s="178">
        <v>8</v>
      </c>
      <c r="AW21" s="178">
        <v>30</v>
      </c>
      <c r="AX21" s="178">
        <v>5</v>
      </c>
      <c r="AY21" s="178">
        <v>30</v>
      </c>
      <c r="AZ21" s="178">
        <v>9</v>
      </c>
      <c r="BA21" s="51">
        <f t="shared" si="2"/>
        <v>118</v>
      </c>
      <c r="BB21" s="139">
        <f t="shared" si="3"/>
        <v>25</v>
      </c>
      <c r="BC21" s="51">
        <f t="shared" si="4"/>
        <v>1093.3</v>
      </c>
      <c r="BD21" s="50">
        <f t="shared" si="5"/>
        <v>267.54899999999998</v>
      </c>
      <c r="BE21" s="139">
        <f t="shared" si="6"/>
        <v>26.437000000000001</v>
      </c>
      <c r="BF21" s="51">
        <f t="shared" si="0"/>
        <v>66.509999999999991</v>
      </c>
      <c r="BG21" s="139">
        <f t="shared" si="1"/>
        <v>4.2569999999999997</v>
      </c>
      <c r="BI21" s="180">
        <v>0</v>
      </c>
      <c r="BJ21" s="181">
        <v>2</v>
      </c>
      <c r="BK21" s="181">
        <v>7</v>
      </c>
      <c r="BL21" s="181">
        <v>2</v>
      </c>
      <c r="BM21" s="183">
        <v>9</v>
      </c>
    </row>
    <row r="22" spans="1:70" x14ac:dyDescent="0.25">
      <c r="A22" s="146" t="s">
        <v>18</v>
      </c>
      <c r="B22" s="153">
        <v>53474</v>
      </c>
      <c r="C22" s="152">
        <v>32087</v>
      </c>
      <c r="D22" s="178">
        <v>59.9</v>
      </c>
      <c r="E22" s="178">
        <v>17.100000000000001</v>
      </c>
      <c r="F22" s="178">
        <v>4</v>
      </c>
      <c r="G22" s="178">
        <v>2.8</v>
      </c>
      <c r="H22" s="178">
        <v>0.01</v>
      </c>
      <c r="I22" s="178">
        <v>14.5</v>
      </c>
      <c r="J22" s="178">
        <v>25.1</v>
      </c>
      <c r="K22" s="178">
        <v>3.9</v>
      </c>
      <c r="L22" s="178">
        <v>110.1</v>
      </c>
      <c r="M22" s="178">
        <v>42.4</v>
      </c>
      <c r="N22" s="178">
        <v>7.2</v>
      </c>
      <c r="O22" s="178">
        <v>228</v>
      </c>
      <c r="P22" s="178">
        <v>11.5</v>
      </c>
      <c r="Q22" s="178">
        <v>0</v>
      </c>
      <c r="R22" s="178">
        <v>0</v>
      </c>
      <c r="S22" s="178">
        <v>0</v>
      </c>
      <c r="T22" s="178">
        <v>0</v>
      </c>
      <c r="U22" s="178">
        <v>39.200000000000003</v>
      </c>
      <c r="V22" s="178">
        <v>21.8</v>
      </c>
      <c r="W22" s="178">
        <v>10.9</v>
      </c>
      <c r="X22" s="178">
        <v>79.3</v>
      </c>
      <c r="Y22" s="178">
        <v>71.8</v>
      </c>
      <c r="Z22" s="178">
        <v>9.5</v>
      </c>
      <c r="AA22" s="178">
        <v>99.9</v>
      </c>
      <c r="AB22" s="178">
        <v>76.599999999999994</v>
      </c>
      <c r="AC22" s="178">
        <v>7.6</v>
      </c>
      <c r="AD22" s="178">
        <v>82</v>
      </c>
      <c r="AE22" s="178">
        <v>2.6</v>
      </c>
      <c r="AF22" s="178">
        <v>0</v>
      </c>
      <c r="AG22" s="178">
        <v>59</v>
      </c>
      <c r="AH22" s="178">
        <v>8.1</v>
      </c>
      <c r="AI22" s="178">
        <v>0</v>
      </c>
      <c r="AJ22" s="178">
        <v>193</v>
      </c>
      <c r="AK22" s="178">
        <v>32</v>
      </c>
      <c r="AL22" s="178">
        <v>1.4</v>
      </c>
      <c r="AM22" s="178">
        <v>3.6</v>
      </c>
      <c r="AN22" s="178">
        <v>0.2</v>
      </c>
      <c r="AO22" s="178">
        <v>67.400000000000006</v>
      </c>
      <c r="AP22" s="178">
        <v>5.7</v>
      </c>
      <c r="AQ22" s="178">
        <v>0.67</v>
      </c>
      <c r="AR22" s="178">
        <v>0</v>
      </c>
      <c r="AS22" s="178">
        <v>10.33</v>
      </c>
      <c r="AT22" s="178">
        <v>7.75</v>
      </c>
      <c r="AU22" s="178">
        <v>34.159999999999997</v>
      </c>
      <c r="AV22" s="178">
        <v>11.68</v>
      </c>
      <c r="AW22" s="178">
        <v>28.34</v>
      </c>
      <c r="AX22" s="178">
        <v>8.17</v>
      </c>
      <c r="AY22" s="178">
        <v>39.43</v>
      </c>
      <c r="AZ22" s="178">
        <v>12.55</v>
      </c>
      <c r="BA22" s="51">
        <f t="shared" si="2"/>
        <v>112.93</v>
      </c>
      <c r="BB22" s="139">
        <f t="shared" si="3"/>
        <v>40.150000000000006</v>
      </c>
      <c r="BC22" s="51">
        <f t="shared" si="4"/>
        <v>1039.9000000000001</v>
      </c>
      <c r="BD22" s="50">
        <f t="shared" si="5"/>
        <v>317.70000000000005</v>
      </c>
      <c r="BE22" s="139">
        <f t="shared" si="6"/>
        <v>40.51</v>
      </c>
      <c r="BF22" s="51">
        <f t="shared" si="0"/>
        <v>71</v>
      </c>
      <c r="BG22" s="139">
        <f t="shared" si="1"/>
        <v>5.9</v>
      </c>
      <c r="BI22" s="180">
        <v>0</v>
      </c>
      <c r="BJ22" s="181">
        <v>4.33</v>
      </c>
      <c r="BK22" s="181">
        <v>5.51</v>
      </c>
      <c r="BL22" s="181">
        <v>5.08</v>
      </c>
      <c r="BM22" s="183">
        <v>7.41</v>
      </c>
    </row>
    <row r="23" spans="1:70" x14ac:dyDescent="0.25">
      <c r="A23" s="146" t="s">
        <v>62</v>
      </c>
      <c r="B23" s="153">
        <v>54648</v>
      </c>
      <c r="C23" s="152">
        <v>33671</v>
      </c>
      <c r="D23" s="178">
        <v>67.3</v>
      </c>
      <c r="E23" s="178">
        <v>16.604963999999999</v>
      </c>
      <c r="F23" s="178">
        <v>12.5</v>
      </c>
      <c r="G23" s="178">
        <v>5.6081141499999996</v>
      </c>
      <c r="H23" s="178">
        <v>0.14813805999999999</v>
      </c>
      <c r="I23" s="178">
        <v>9</v>
      </c>
      <c r="J23" s="178">
        <v>12.782999999999999</v>
      </c>
      <c r="K23" s="178">
        <v>1.222</v>
      </c>
      <c r="L23" s="178">
        <v>119.65</v>
      </c>
      <c r="M23" s="178">
        <v>81.959000000000003</v>
      </c>
      <c r="N23" s="178">
        <v>7.2069999999999999</v>
      </c>
      <c r="O23" s="178">
        <v>360.43</v>
      </c>
      <c r="P23" s="178">
        <v>33.706000000000003</v>
      </c>
      <c r="Q23" s="178">
        <v>0.16500000000000001</v>
      </c>
      <c r="R23" s="178">
        <v>9</v>
      </c>
      <c r="S23" s="178">
        <v>10.513</v>
      </c>
      <c r="T23" s="178">
        <v>2.024</v>
      </c>
      <c r="U23" s="178">
        <v>54.78</v>
      </c>
      <c r="V23" s="178">
        <v>34.4</v>
      </c>
      <c r="W23" s="178">
        <v>17.427</v>
      </c>
      <c r="X23" s="178">
        <v>80.239999999999995</v>
      </c>
      <c r="Y23" s="178">
        <v>99.024000000000001</v>
      </c>
      <c r="Z23" s="178">
        <v>16.353999999999999</v>
      </c>
      <c r="AA23" s="178">
        <v>75.599999999999994</v>
      </c>
      <c r="AB23" s="178">
        <v>55.503</v>
      </c>
      <c r="AC23" s="178">
        <v>2.673</v>
      </c>
      <c r="AD23" s="178">
        <v>156.345</v>
      </c>
      <c r="AE23" s="178">
        <v>4.7240000000000002</v>
      </c>
      <c r="AF23" s="178">
        <v>8.8999999999999996E-2</v>
      </c>
      <c r="AG23" s="178">
        <v>65.7</v>
      </c>
      <c r="AH23" s="178">
        <v>8.5530000000000008</v>
      </c>
      <c r="AI23" s="178">
        <v>0.105</v>
      </c>
      <c r="AJ23" s="178">
        <v>146.6</v>
      </c>
      <c r="AK23" s="178">
        <v>41.488999999999997</v>
      </c>
      <c r="AL23" s="178">
        <v>5.1740000000000004</v>
      </c>
      <c r="AM23" s="178">
        <v>30.21</v>
      </c>
      <c r="AN23" s="178">
        <v>1.0309999999999999</v>
      </c>
      <c r="AO23" s="178">
        <v>87.48</v>
      </c>
      <c r="AP23" s="178">
        <v>6.532</v>
      </c>
      <c r="AQ23" s="178">
        <v>0</v>
      </c>
      <c r="AR23" s="178">
        <v>0</v>
      </c>
      <c r="AS23" s="178">
        <v>6</v>
      </c>
      <c r="AT23" s="178">
        <v>0</v>
      </c>
      <c r="AU23" s="178">
        <v>34</v>
      </c>
      <c r="AV23" s="178">
        <v>7</v>
      </c>
      <c r="AW23" s="178">
        <v>24</v>
      </c>
      <c r="AX23" s="178">
        <v>7</v>
      </c>
      <c r="AY23" s="178">
        <v>47</v>
      </c>
      <c r="AZ23" s="178">
        <v>5</v>
      </c>
      <c r="BA23" s="51">
        <f t="shared" si="2"/>
        <v>111</v>
      </c>
      <c r="BB23" s="143">
        <f>AR23+AT23+AV23+AX23+AZ23</f>
        <v>19</v>
      </c>
      <c r="BC23" s="51">
        <f t="shared" si="4"/>
        <v>1274.835</v>
      </c>
      <c r="BD23" s="50">
        <f t="shared" si="5"/>
        <v>412.43007814999993</v>
      </c>
      <c r="BE23" s="139">
        <f t="shared" si="6"/>
        <v>52.588138059999991</v>
      </c>
      <c r="BF23" s="51">
        <f t="shared" si="0"/>
        <v>117.69</v>
      </c>
      <c r="BG23" s="139">
        <f t="shared" si="1"/>
        <v>7.5629999999999997</v>
      </c>
      <c r="BI23" s="180">
        <v>1</v>
      </c>
      <c r="BJ23" s="181">
        <v>2</v>
      </c>
      <c r="BK23" s="181">
        <v>7</v>
      </c>
      <c r="BL23" s="181">
        <v>3</v>
      </c>
      <c r="BM23" s="183">
        <v>15</v>
      </c>
    </row>
    <row r="24" spans="1:70" x14ac:dyDescent="0.25">
      <c r="A24" s="146" t="s">
        <v>19</v>
      </c>
      <c r="B24" s="153">
        <v>24826</v>
      </c>
      <c r="C24" s="152">
        <v>12616</v>
      </c>
      <c r="D24" s="178">
        <v>21.9</v>
      </c>
      <c r="E24" s="178">
        <v>5.8866079999999998</v>
      </c>
      <c r="F24" s="178">
        <v>2</v>
      </c>
      <c r="G24" s="178">
        <v>2.5394760000000001</v>
      </c>
      <c r="H24" s="178">
        <v>0.48948399999999997</v>
      </c>
      <c r="I24" s="178">
        <v>2.6</v>
      </c>
      <c r="J24" s="178">
        <v>4.6369220000000002</v>
      </c>
      <c r="K24" s="178">
        <v>1.197859</v>
      </c>
      <c r="L24" s="178">
        <v>21.6</v>
      </c>
      <c r="M24" s="178">
        <v>20.571103999999998</v>
      </c>
      <c r="N24" s="178">
        <v>2.404137</v>
      </c>
      <c r="O24" s="178">
        <v>115</v>
      </c>
      <c r="P24" s="178">
        <v>12.834903000000001</v>
      </c>
      <c r="Q24" s="178">
        <v>0.85450499999999996</v>
      </c>
      <c r="R24" s="178">
        <v>0</v>
      </c>
      <c r="S24" s="178">
        <v>0</v>
      </c>
      <c r="T24" s="178">
        <v>0</v>
      </c>
      <c r="U24" s="178">
        <v>7.2</v>
      </c>
      <c r="V24" s="178">
        <v>1.5592440000000001</v>
      </c>
      <c r="W24" s="178">
        <v>0.77962200000000004</v>
      </c>
      <c r="X24" s="178">
        <v>29.6</v>
      </c>
      <c r="Y24" s="178">
        <v>39.040965999999997</v>
      </c>
      <c r="Z24" s="178">
        <v>9.5382529999999992</v>
      </c>
      <c r="AA24" s="178">
        <v>35.1</v>
      </c>
      <c r="AB24" s="178">
        <v>27.571594000000001</v>
      </c>
      <c r="AC24" s="178">
        <v>3.0222009999999999</v>
      </c>
      <c r="AD24" s="178">
        <v>26.9</v>
      </c>
      <c r="AE24" s="178">
        <v>0.382496</v>
      </c>
      <c r="AF24" s="178">
        <v>0</v>
      </c>
      <c r="AG24" s="178">
        <v>23.2</v>
      </c>
      <c r="AH24" s="178">
        <v>3.5335380000000001</v>
      </c>
      <c r="AI24" s="178">
        <v>0</v>
      </c>
      <c r="AJ24" s="178">
        <v>42.3</v>
      </c>
      <c r="AK24" s="178">
        <v>10.805395000000001</v>
      </c>
      <c r="AL24" s="178">
        <v>0</v>
      </c>
      <c r="AM24" s="178">
        <v>5.5</v>
      </c>
      <c r="AN24" s="178">
        <v>0.48159200000000002</v>
      </c>
      <c r="AO24" s="178">
        <v>15.8</v>
      </c>
      <c r="AP24" s="178">
        <v>1.3015140000000001</v>
      </c>
      <c r="AQ24" s="178">
        <v>0</v>
      </c>
      <c r="AR24" s="178">
        <v>0</v>
      </c>
      <c r="AS24" s="178">
        <v>0</v>
      </c>
      <c r="AT24" s="178">
        <v>0</v>
      </c>
      <c r="AU24" s="178">
        <v>12</v>
      </c>
      <c r="AV24" s="178">
        <v>1</v>
      </c>
      <c r="AW24" s="178">
        <v>14</v>
      </c>
      <c r="AX24" s="178">
        <v>0</v>
      </c>
      <c r="AY24" s="178">
        <v>4</v>
      </c>
      <c r="AZ24" s="178">
        <v>3</v>
      </c>
      <c r="BA24" s="51">
        <f t="shared" si="2"/>
        <v>30</v>
      </c>
      <c r="BB24" s="139">
        <f t="shared" si="3"/>
        <v>4</v>
      </c>
      <c r="BC24" s="51">
        <f t="shared" si="4"/>
        <v>348.7</v>
      </c>
      <c r="BD24" s="50">
        <f t="shared" si="5"/>
        <v>131.145352</v>
      </c>
      <c r="BE24" s="139">
        <f t="shared" si="6"/>
        <v>18.286060999999997</v>
      </c>
      <c r="BF24" s="51">
        <f t="shared" si="0"/>
        <v>21.3</v>
      </c>
      <c r="BG24" s="139">
        <f t="shared" si="1"/>
        <v>1.7831060000000001</v>
      </c>
      <c r="BI24" s="180">
        <v>1</v>
      </c>
      <c r="BJ24" s="181">
        <v>2</v>
      </c>
      <c r="BK24" s="181">
        <v>2</v>
      </c>
      <c r="BL24" s="181">
        <v>4</v>
      </c>
      <c r="BM24" s="183">
        <v>8</v>
      </c>
    </row>
    <row r="25" spans="1:70" x14ac:dyDescent="0.25">
      <c r="A25" s="146" t="s">
        <v>20</v>
      </c>
      <c r="B25" s="156">
        <v>23487</v>
      </c>
      <c r="C25" s="152">
        <v>14551</v>
      </c>
      <c r="D25" s="178">
        <v>36.6</v>
      </c>
      <c r="E25" s="178">
        <v>10.1</v>
      </c>
      <c r="F25" s="178">
        <v>1.5</v>
      </c>
      <c r="G25" s="178">
        <v>2.1</v>
      </c>
      <c r="H25" s="178">
        <v>0</v>
      </c>
      <c r="I25" s="178">
        <v>8</v>
      </c>
      <c r="J25" s="178">
        <v>9.6</v>
      </c>
      <c r="K25" s="178">
        <v>3.3</v>
      </c>
      <c r="L25" s="178">
        <v>29.8</v>
      </c>
      <c r="M25" s="178">
        <v>23.6</v>
      </c>
      <c r="N25" s="178">
        <v>1.5</v>
      </c>
      <c r="O25" s="178">
        <v>118.4</v>
      </c>
      <c r="P25" s="178">
        <v>9.8000000000000007</v>
      </c>
      <c r="Q25" s="178">
        <v>0</v>
      </c>
      <c r="R25" s="178">
        <v>0</v>
      </c>
      <c r="S25" s="178">
        <v>0</v>
      </c>
      <c r="T25" s="178">
        <v>0</v>
      </c>
      <c r="U25" s="178">
        <v>22.6</v>
      </c>
      <c r="V25" s="178">
        <v>10.5</v>
      </c>
      <c r="W25" s="178">
        <v>5.25</v>
      </c>
      <c r="X25" s="178">
        <v>39.799999999999997</v>
      </c>
      <c r="Y25" s="178">
        <v>40.6</v>
      </c>
      <c r="Z25" s="178">
        <v>5</v>
      </c>
      <c r="AA25" s="178">
        <v>32.9</v>
      </c>
      <c r="AB25" s="178">
        <v>27.3</v>
      </c>
      <c r="AC25" s="178">
        <v>3.9</v>
      </c>
      <c r="AD25" s="178">
        <v>57</v>
      </c>
      <c r="AE25" s="178">
        <v>1.6</v>
      </c>
      <c r="AF25" s="178">
        <v>0</v>
      </c>
      <c r="AG25" s="178">
        <v>27.4</v>
      </c>
      <c r="AH25" s="178">
        <v>4</v>
      </c>
      <c r="AI25" s="178">
        <v>0</v>
      </c>
      <c r="AJ25" s="178">
        <v>72.3</v>
      </c>
      <c r="AK25" s="178">
        <v>22.5</v>
      </c>
      <c r="AL25" s="178">
        <v>0.9</v>
      </c>
      <c r="AM25" s="178">
        <v>6.8</v>
      </c>
      <c r="AN25" s="178">
        <v>0.3</v>
      </c>
      <c r="AO25" s="178">
        <v>41.3</v>
      </c>
      <c r="AP25" s="178">
        <v>3.5</v>
      </c>
      <c r="AQ25" s="178">
        <v>0</v>
      </c>
      <c r="AR25" s="178">
        <v>0</v>
      </c>
      <c r="AS25" s="178">
        <v>10</v>
      </c>
      <c r="AT25" s="178">
        <v>7</v>
      </c>
      <c r="AU25" s="178">
        <v>18</v>
      </c>
      <c r="AV25" s="178">
        <v>2</v>
      </c>
      <c r="AW25" s="178">
        <v>17</v>
      </c>
      <c r="AX25" s="178">
        <v>8</v>
      </c>
      <c r="AY25" s="178">
        <v>28</v>
      </c>
      <c r="AZ25" s="178">
        <v>8</v>
      </c>
      <c r="BA25" s="51">
        <f t="shared" si="2"/>
        <v>73</v>
      </c>
      <c r="BB25" s="139">
        <f t="shared" si="3"/>
        <v>25</v>
      </c>
      <c r="BC25" s="51">
        <f t="shared" si="4"/>
        <v>494.4</v>
      </c>
      <c r="BD25" s="50">
        <f t="shared" si="5"/>
        <v>165.50000000000003</v>
      </c>
      <c r="BE25" s="139">
        <f t="shared" si="6"/>
        <v>19.849999999999998</v>
      </c>
      <c r="BF25" s="51">
        <f t="shared" si="0"/>
        <v>48.099999999999994</v>
      </c>
      <c r="BG25" s="139">
        <f t="shared" si="1"/>
        <v>3.8</v>
      </c>
      <c r="BI25" s="180">
        <v>0</v>
      </c>
      <c r="BJ25" s="181">
        <v>2</v>
      </c>
      <c r="BK25" s="181">
        <v>0</v>
      </c>
      <c r="BL25" s="181">
        <v>0</v>
      </c>
      <c r="BM25" s="183">
        <v>4</v>
      </c>
    </row>
    <row r="26" spans="1:70" x14ac:dyDescent="0.25">
      <c r="A26" s="146" t="s">
        <v>21</v>
      </c>
      <c r="B26" s="153">
        <v>652564</v>
      </c>
      <c r="C26" s="152">
        <v>472985</v>
      </c>
      <c r="D26" s="178">
        <v>401</v>
      </c>
      <c r="E26" s="178">
        <v>90.3</v>
      </c>
      <c r="F26" s="178">
        <v>21</v>
      </c>
      <c r="G26" s="178">
        <v>13.6</v>
      </c>
      <c r="H26" s="178">
        <v>0</v>
      </c>
      <c r="I26" s="178">
        <v>80.5</v>
      </c>
      <c r="J26" s="178">
        <v>162.9</v>
      </c>
      <c r="K26" s="178">
        <v>28.7</v>
      </c>
      <c r="L26" s="178">
        <v>1271.5999999999999</v>
      </c>
      <c r="M26" s="178">
        <v>915.9</v>
      </c>
      <c r="N26" s="178">
        <v>0</v>
      </c>
      <c r="O26" s="178">
        <v>1498.4</v>
      </c>
      <c r="P26" s="178">
        <v>124</v>
      </c>
      <c r="Q26" s="178">
        <v>0</v>
      </c>
      <c r="R26" s="178">
        <v>701</v>
      </c>
      <c r="S26" s="178">
        <v>53.8</v>
      </c>
      <c r="T26" s="178">
        <v>0</v>
      </c>
      <c r="U26" s="178">
        <v>787.3</v>
      </c>
      <c r="V26" s="178">
        <v>394.5</v>
      </c>
      <c r="W26" s="178">
        <v>211.9</v>
      </c>
      <c r="X26" s="178">
        <v>847.7</v>
      </c>
      <c r="Y26" s="178">
        <v>610.6</v>
      </c>
      <c r="Z26" s="178">
        <v>4.8</v>
      </c>
      <c r="AA26" s="178">
        <v>618</v>
      </c>
      <c r="AB26" s="178">
        <v>540.6</v>
      </c>
      <c r="AC26" s="178">
        <v>0.6</v>
      </c>
      <c r="AD26" s="178">
        <v>356.6</v>
      </c>
      <c r="AE26" s="178">
        <v>12.8</v>
      </c>
      <c r="AF26" s="178">
        <v>0</v>
      </c>
      <c r="AG26" s="178">
        <v>219</v>
      </c>
      <c r="AH26" s="178">
        <v>38</v>
      </c>
      <c r="AI26" s="178">
        <v>0</v>
      </c>
      <c r="AJ26" s="178">
        <v>1317</v>
      </c>
      <c r="AK26" s="178">
        <v>298.60000000000002</v>
      </c>
      <c r="AL26" s="178">
        <v>0.8</v>
      </c>
      <c r="AM26" s="178">
        <v>12</v>
      </c>
      <c r="AN26" s="178">
        <v>0.2</v>
      </c>
      <c r="AO26" s="178">
        <v>101</v>
      </c>
      <c r="AP26" s="178">
        <v>5.4</v>
      </c>
      <c r="AQ26" s="178">
        <v>17</v>
      </c>
      <c r="AR26" s="178">
        <v>5</v>
      </c>
      <c r="AS26" s="178">
        <v>138</v>
      </c>
      <c r="AT26" s="178">
        <v>83</v>
      </c>
      <c r="AU26" s="178">
        <v>53</v>
      </c>
      <c r="AV26" s="178">
        <v>15</v>
      </c>
      <c r="AW26" s="178">
        <v>195</v>
      </c>
      <c r="AX26" s="178">
        <v>70</v>
      </c>
      <c r="AY26" s="178">
        <v>301</v>
      </c>
      <c r="AZ26" s="178">
        <v>148</v>
      </c>
      <c r="BA26" s="51">
        <f t="shared" si="2"/>
        <v>704</v>
      </c>
      <c r="BB26" s="139">
        <f t="shared" si="3"/>
        <v>321</v>
      </c>
      <c r="BC26" s="51">
        <f t="shared" si="4"/>
        <v>8232.1</v>
      </c>
      <c r="BD26" s="50">
        <f t="shared" si="5"/>
        <v>3261.2</v>
      </c>
      <c r="BE26" s="139">
        <f t="shared" si="6"/>
        <v>246.8</v>
      </c>
      <c r="BF26" s="51">
        <f t="shared" si="0"/>
        <v>113</v>
      </c>
      <c r="BG26" s="139">
        <f t="shared" si="1"/>
        <v>5.6000000000000005</v>
      </c>
      <c r="BI26" s="180">
        <v>3</v>
      </c>
      <c r="BJ26" s="182">
        <v>58</v>
      </c>
      <c r="BK26" s="182">
        <v>10</v>
      </c>
      <c r="BL26" s="182">
        <v>46</v>
      </c>
      <c r="BM26" s="183">
        <v>104</v>
      </c>
    </row>
    <row r="27" spans="1:70" x14ac:dyDescent="0.25">
      <c r="A27" s="146" t="s">
        <v>22</v>
      </c>
      <c r="B27" s="153">
        <v>58457</v>
      </c>
      <c r="C27" s="152">
        <v>34927</v>
      </c>
      <c r="D27" s="178">
        <v>46.6</v>
      </c>
      <c r="E27" s="178">
        <v>7.3</v>
      </c>
      <c r="F27" s="178">
        <v>2.08</v>
      </c>
      <c r="G27" s="178">
        <v>1.4</v>
      </c>
      <c r="H27" s="178">
        <v>0.2</v>
      </c>
      <c r="I27" s="178">
        <v>9.6999999999999993</v>
      </c>
      <c r="J27" s="178">
        <v>13.1</v>
      </c>
      <c r="K27" s="178">
        <v>2.4</v>
      </c>
      <c r="L27" s="178">
        <v>100.2</v>
      </c>
      <c r="M27" s="178">
        <v>91.7</v>
      </c>
      <c r="N27" s="178">
        <v>13.5</v>
      </c>
      <c r="O27" s="178">
        <v>75.099999999999994</v>
      </c>
      <c r="P27" s="178">
        <v>10.199999999999999</v>
      </c>
      <c r="Q27" s="178">
        <v>0.01</v>
      </c>
      <c r="R27" s="178">
        <v>0</v>
      </c>
      <c r="S27" s="178">
        <v>0</v>
      </c>
      <c r="T27" s="178">
        <v>0</v>
      </c>
      <c r="U27" s="178">
        <v>18.600000000000001</v>
      </c>
      <c r="V27" s="178">
        <v>9.3000000000000007</v>
      </c>
      <c r="W27" s="178">
        <v>4</v>
      </c>
      <c r="X27" s="178">
        <v>34.799999999999997</v>
      </c>
      <c r="Y27" s="178">
        <v>56.1</v>
      </c>
      <c r="Z27" s="178">
        <v>14.4</v>
      </c>
      <c r="AA27" s="178">
        <v>61.4</v>
      </c>
      <c r="AB27" s="178">
        <v>46.2</v>
      </c>
      <c r="AC27" s="178">
        <v>6</v>
      </c>
      <c r="AD27" s="178">
        <v>106.9</v>
      </c>
      <c r="AE27" s="178">
        <v>2</v>
      </c>
      <c r="AF27" s="178">
        <v>0</v>
      </c>
      <c r="AG27" s="178">
        <v>64.599999999999994</v>
      </c>
      <c r="AH27" s="178">
        <v>9.4</v>
      </c>
      <c r="AI27" s="178">
        <v>0</v>
      </c>
      <c r="AJ27" s="178">
        <v>146.1</v>
      </c>
      <c r="AK27" s="178">
        <v>32.1</v>
      </c>
      <c r="AL27" s="178">
        <v>0.02</v>
      </c>
      <c r="AM27" s="178">
        <v>15</v>
      </c>
      <c r="AN27" s="178">
        <v>0.6</v>
      </c>
      <c r="AO27" s="178">
        <v>55.4</v>
      </c>
      <c r="AP27" s="178">
        <v>3.7</v>
      </c>
      <c r="AQ27" s="178">
        <v>1</v>
      </c>
      <c r="AR27" s="178">
        <v>0</v>
      </c>
      <c r="AS27" s="178">
        <v>3</v>
      </c>
      <c r="AT27" s="178">
        <v>0</v>
      </c>
      <c r="AU27" s="178">
        <v>39</v>
      </c>
      <c r="AV27" s="178">
        <v>5</v>
      </c>
      <c r="AW27" s="178">
        <v>10</v>
      </c>
      <c r="AX27" s="178">
        <v>1</v>
      </c>
      <c r="AY27" s="178">
        <v>17</v>
      </c>
      <c r="AZ27" s="178">
        <v>1</v>
      </c>
      <c r="BA27" s="51">
        <f t="shared" si="2"/>
        <v>70</v>
      </c>
      <c r="BB27" s="139">
        <f t="shared" si="3"/>
        <v>7</v>
      </c>
      <c r="BC27" s="51">
        <f t="shared" si="4"/>
        <v>736.48</v>
      </c>
      <c r="BD27" s="50">
        <f t="shared" si="5"/>
        <v>283.10000000000002</v>
      </c>
      <c r="BE27" s="139">
        <f t="shared" si="6"/>
        <v>40.530000000000008</v>
      </c>
      <c r="BF27" s="51">
        <f t="shared" si="0"/>
        <v>70.400000000000006</v>
      </c>
      <c r="BG27" s="139">
        <f t="shared" si="1"/>
        <v>4.3</v>
      </c>
      <c r="BI27" s="187">
        <v>0</v>
      </c>
      <c r="BJ27" s="182">
        <v>3</v>
      </c>
      <c r="BK27" s="182">
        <v>4</v>
      </c>
      <c r="BL27" s="182">
        <v>3</v>
      </c>
      <c r="BM27" s="188">
        <v>8</v>
      </c>
    </row>
    <row r="28" spans="1:70" x14ac:dyDescent="0.25">
      <c r="A28" s="146" t="s">
        <v>24</v>
      </c>
      <c r="B28" s="153">
        <v>57267</v>
      </c>
      <c r="C28" s="152">
        <v>30794</v>
      </c>
      <c r="D28" s="178">
        <v>55.6</v>
      </c>
      <c r="E28" s="178">
        <v>18.95</v>
      </c>
      <c r="F28" s="178">
        <v>1.2</v>
      </c>
      <c r="G28" s="178">
        <v>0.4</v>
      </c>
      <c r="H28" s="178">
        <v>1.7</v>
      </c>
      <c r="I28" s="178">
        <v>12.9</v>
      </c>
      <c r="J28" s="178">
        <v>22.7</v>
      </c>
      <c r="K28" s="178">
        <v>4.8</v>
      </c>
      <c r="L28" s="178">
        <v>131.5</v>
      </c>
      <c r="M28" s="178">
        <v>95.9</v>
      </c>
      <c r="N28" s="178">
        <v>8.8000000000000007</v>
      </c>
      <c r="O28" s="178">
        <v>229.2</v>
      </c>
      <c r="P28" s="178">
        <v>16.8</v>
      </c>
      <c r="Q28" s="178">
        <v>0.2</v>
      </c>
      <c r="R28" s="178">
        <v>2.6</v>
      </c>
      <c r="S28" s="178">
        <v>5</v>
      </c>
      <c r="T28" s="178">
        <v>0.5</v>
      </c>
      <c r="U28" s="178">
        <v>10.199999999999999</v>
      </c>
      <c r="V28" s="178">
        <v>7.1</v>
      </c>
      <c r="W28" s="178">
        <v>3.55</v>
      </c>
      <c r="X28" s="178">
        <v>40.9</v>
      </c>
      <c r="Y28" s="178">
        <v>48.7</v>
      </c>
      <c r="Z28" s="178">
        <v>7.5</v>
      </c>
      <c r="AA28" s="178">
        <v>40.700000000000003</v>
      </c>
      <c r="AB28" s="178">
        <v>34.9</v>
      </c>
      <c r="AC28" s="178">
        <v>4</v>
      </c>
      <c r="AD28" s="178">
        <v>104.5</v>
      </c>
      <c r="AE28" s="178">
        <v>1.7</v>
      </c>
      <c r="AF28" s="178">
        <v>0</v>
      </c>
      <c r="AG28" s="178">
        <v>51.3</v>
      </c>
      <c r="AH28" s="178">
        <v>9.4</v>
      </c>
      <c r="AI28" s="178">
        <v>0.2</v>
      </c>
      <c r="AJ28" s="178">
        <v>100.1</v>
      </c>
      <c r="AK28" s="178">
        <v>21.2</v>
      </c>
      <c r="AL28" s="178">
        <v>0</v>
      </c>
      <c r="AM28" s="178">
        <v>15.4</v>
      </c>
      <c r="AN28" s="178">
        <v>1.3</v>
      </c>
      <c r="AO28" s="178">
        <v>30.3</v>
      </c>
      <c r="AP28" s="178">
        <v>2.4</v>
      </c>
      <c r="AQ28" s="178">
        <v>1</v>
      </c>
      <c r="AR28" s="178">
        <v>1</v>
      </c>
      <c r="AS28" s="178">
        <v>12</v>
      </c>
      <c r="AT28" s="178">
        <v>11</v>
      </c>
      <c r="AU28" s="178">
        <v>59</v>
      </c>
      <c r="AV28" s="178">
        <v>15</v>
      </c>
      <c r="AW28" s="178">
        <v>19</v>
      </c>
      <c r="AX28" s="178">
        <v>6</v>
      </c>
      <c r="AY28" s="178">
        <v>29</v>
      </c>
      <c r="AZ28" s="178">
        <v>10</v>
      </c>
      <c r="BA28" s="51">
        <f t="shared" si="2"/>
        <v>120</v>
      </c>
      <c r="BB28" s="139">
        <f t="shared" si="3"/>
        <v>43</v>
      </c>
      <c r="BC28" s="51">
        <f t="shared" si="4"/>
        <v>826.39999999999986</v>
      </c>
      <c r="BD28" s="50">
        <f t="shared" si="5"/>
        <v>286.45</v>
      </c>
      <c r="BE28" s="139">
        <f t="shared" si="6"/>
        <v>31.25</v>
      </c>
      <c r="BF28" s="51">
        <f t="shared" si="0"/>
        <v>45.7</v>
      </c>
      <c r="BG28" s="139">
        <f t="shared" si="1"/>
        <v>3.7</v>
      </c>
      <c r="BI28" s="180">
        <v>0</v>
      </c>
      <c r="BJ28" s="181">
        <v>10</v>
      </c>
      <c r="BK28" s="181">
        <v>10</v>
      </c>
      <c r="BL28" s="181">
        <v>3</v>
      </c>
      <c r="BM28" s="183">
        <v>7</v>
      </c>
    </row>
    <row r="29" spans="1:70" x14ac:dyDescent="0.25">
      <c r="A29" s="146" t="s">
        <v>23</v>
      </c>
      <c r="B29" s="153">
        <v>42408</v>
      </c>
      <c r="C29" s="152">
        <v>25643</v>
      </c>
      <c r="D29" s="178">
        <v>41.8</v>
      </c>
      <c r="E29" s="178">
        <v>13.3</v>
      </c>
      <c r="F29" s="178">
        <v>30.4</v>
      </c>
      <c r="G29" s="178">
        <v>2.4</v>
      </c>
      <c r="H29" s="178">
        <v>0</v>
      </c>
      <c r="I29" s="178">
        <v>10</v>
      </c>
      <c r="J29" s="178">
        <v>13.9</v>
      </c>
      <c r="K29" s="178">
        <v>1.3</v>
      </c>
      <c r="L29" s="178">
        <v>65.25</v>
      </c>
      <c r="M29" s="178">
        <v>38.799999999999997</v>
      </c>
      <c r="N29" s="178">
        <v>3.1</v>
      </c>
      <c r="O29" s="178">
        <v>313</v>
      </c>
      <c r="P29" s="178">
        <v>14.2</v>
      </c>
      <c r="Q29" s="178">
        <v>0.3</v>
      </c>
      <c r="R29" s="178">
        <v>0</v>
      </c>
      <c r="S29" s="178">
        <v>0</v>
      </c>
      <c r="T29" s="178">
        <v>0</v>
      </c>
      <c r="U29" s="178">
        <v>20.7</v>
      </c>
      <c r="V29" s="178">
        <v>11.8</v>
      </c>
      <c r="W29" s="178">
        <v>6.3</v>
      </c>
      <c r="X29" s="178">
        <v>33</v>
      </c>
      <c r="Y29" s="178">
        <v>36.200000000000003</v>
      </c>
      <c r="Z29" s="178">
        <v>2.9</v>
      </c>
      <c r="AA29" s="178">
        <v>61.75</v>
      </c>
      <c r="AB29" s="178">
        <v>39.5</v>
      </c>
      <c r="AC29" s="178">
        <v>2.8</v>
      </c>
      <c r="AD29" s="178">
        <v>109.75</v>
      </c>
      <c r="AE29" s="178">
        <v>2.9</v>
      </c>
      <c r="AF29" s="178">
        <v>0</v>
      </c>
      <c r="AG29" s="178">
        <v>52.75</v>
      </c>
      <c r="AH29" s="178">
        <v>6.7</v>
      </c>
      <c r="AI29" s="178">
        <v>0</v>
      </c>
      <c r="AJ29" s="178">
        <v>100.5</v>
      </c>
      <c r="AK29" s="178">
        <v>15.8</v>
      </c>
      <c r="AL29" s="178">
        <v>0.4</v>
      </c>
      <c r="AM29" s="178">
        <v>2</v>
      </c>
      <c r="AN29" s="178">
        <v>0.4</v>
      </c>
      <c r="AO29" s="178">
        <v>47</v>
      </c>
      <c r="AP29" s="178">
        <v>13.2</v>
      </c>
      <c r="AQ29" s="178">
        <v>0</v>
      </c>
      <c r="AR29" s="178">
        <v>0</v>
      </c>
      <c r="AS29" s="178">
        <v>0</v>
      </c>
      <c r="AT29" s="178">
        <v>0</v>
      </c>
      <c r="AU29" s="178">
        <v>17</v>
      </c>
      <c r="AV29" s="178">
        <v>1</v>
      </c>
      <c r="AW29" s="178">
        <v>12</v>
      </c>
      <c r="AX29" s="178">
        <v>5</v>
      </c>
      <c r="AY29" s="178">
        <v>26</v>
      </c>
      <c r="AZ29" s="178">
        <v>2</v>
      </c>
      <c r="BA29" s="51">
        <f t="shared" si="2"/>
        <v>55</v>
      </c>
      <c r="BB29" s="139">
        <f t="shared" si="3"/>
        <v>8</v>
      </c>
      <c r="BC29" s="51">
        <f t="shared" si="4"/>
        <v>887.9</v>
      </c>
      <c r="BD29" s="50">
        <f t="shared" si="5"/>
        <v>209.10000000000002</v>
      </c>
      <c r="BE29" s="139">
        <f t="shared" si="6"/>
        <v>17.099999999999998</v>
      </c>
      <c r="BF29" s="51">
        <f t="shared" si="0"/>
        <v>49</v>
      </c>
      <c r="BG29" s="139">
        <f t="shared" si="1"/>
        <v>13.6</v>
      </c>
      <c r="BI29" s="180">
        <v>0</v>
      </c>
      <c r="BJ29" s="181">
        <v>2</v>
      </c>
      <c r="BK29" s="181">
        <v>3</v>
      </c>
      <c r="BL29" s="181">
        <v>3</v>
      </c>
      <c r="BM29" s="183">
        <v>2</v>
      </c>
    </row>
    <row r="30" spans="1:70" x14ac:dyDescent="0.25">
      <c r="A30" s="147" t="s">
        <v>25</v>
      </c>
      <c r="B30" s="153">
        <v>43129</v>
      </c>
      <c r="C30" s="152">
        <v>25145</v>
      </c>
      <c r="D30" s="178">
        <v>58</v>
      </c>
      <c r="E30" s="178">
        <v>15.4</v>
      </c>
      <c r="F30" s="178">
        <v>5</v>
      </c>
      <c r="G30" s="178">
        <v>8.5</v>
      </c>
      <c r="H30" s="178">
        <v>0</v>
      </c>
      <c r="I30" s="178">
        <v>16</v>
      </c>
      <c r="J30" s="178">
        <v>24.8</v>
      </c>
      <c r="K30" s="178">
        <v>10.199999999999999</v>
      </c>
      <c r="L30" s="178">
        <v>50</v>
      </c>
      <c r="M30" s="178">
        <v>41.5</v>
      </c>
      <c r="N30" s="178">
        <v>2.8</v>
      </c>
      <c r="O30" s="178">
        <v>140</v>
      </c>
      <c r="P30" s="178">
        <v>12.5</v>
      </c>
      <c r="Q30" s="178">
        <v>0</v>
      </c>
      <c r="R30" s="178">
        <v>0</v>
      </c>
      <c r="S30" s="178">
        <v>0</v>
      </c>
      <c r="T30" s="178">
        <v>0.1</v>
      </c>
      <c r="U30" s="178">
        <v>9</v>
      </c>
      <c r="V30" s="178">
        <v>9</v>
      </c>
      <c r="W30" s="178">
        <v>6</v>
      </c>
      <c r="X30" s="178">
        <v>41</v>
      </c>
      <c r="Y30" s="178">
        <v>45.4</v>
      </c>
      <c r="Z30" s="178">
        <v>7.4</v>
      </c>
      <c r="AA30" s="178">
        <v>48</v>
      </c>
      <c r="AB30" s="178">
        <v>43.3</v>
      </c>
      <c r="AC30" s="178">
        <v>1.5</v>
      </c>
      <c r="AD30" s="178">
        <v>76</v>
      </c>
      <c r="AE30" s="178">
        <v>1.5</v>
      </c>
      <c r="AF30" s="178">
        <v>0</v>
      </c>
      <c r="AG30" s="178">
        <v>34</v>
      </c>
      <c r="AH30" s="178">
        <v>7</v>
      </c>
      <c r="AI30" s="178">
        <v>0.1</v>
      </c>
      <c r="AJ30" s="178">
        <v>174</v>
      </c>
      <c r="AK30" s="178">
        <v>24.6</v>
      </c>
      <c r="AL30" s="178">
        <v>2</v>
      </c>
      <c r="AM30" s="178">
        <v>0</v>
      </c>
      <c r="AN30" s="178">
        <v>0</v>
      </c>
      <c r="AO30" s="178">
        <v>0</v>
      </c>
      <c r="AP30" s="178">
        <v>0</v>
      </c>
      <c r="AQ30" s="178">
        <v>0</v>
      </c>
      <c r="AR30" s="178">
        <v>0</v>
      </c>
      <c r="AS30" s="178">
        <v>13.7</v>
      </c>
      <c r="AT30" s="178">
        <v>12.1</v>
      </c>
      <c r="AU30" s="178">
        <v>0</v>
      </c>
      <c r="AV30" s="178">
        <v>0</v>
      </c>
      <c r="AW30" s="178">
        <v>13.3</v>
      </c>
      <c r="AX30" s="178">
        <v>1.7</v>
      </c>
      <c r="AY30" s="178">
        <v>30.8</v>
      </c>
      <c r="AZ30" s="178">
        <v>11</v>
      </c>
      <c r="BA30" s="51">
        <f t="shared" si="2"/>
        <v>57.8</v>
      </c>
      <c r="BB30" s="139">
        <f t="shared" si="3"/>
        <v>24.799999999999997</v>
      </c>
      <c r="BC30" s="51">
        <f t="shared" si="4"/>
        <v>651</v>
      </c>
      <c r="BD30" s="50">
        <f t="shared" si="5"/>
        <v>233.49999999999997</v>
      </c>
      <c r="BE30" s="139">
        <f t="shared" si="6"/>
        <v>30.1</v>
      </c>
      <c r="BF30" s="51">
        <f t="shared" si="0"/>
        <v>0</v>
      </c>
      <c r="BG30" s="139">
        <f t="shared" si="1"/>
        <v>0</v>
      </c>
      <c r="BI30" s="180">
        <v>0</v>
      </c>
      <c r="BJ30" s="181">
        <v>6.8</v>
      </c>
      <c r="BK30" s="181">
        <v>0</v>
      </c>
      <c r="BL30" s="181">
        <v>1.1000000000000001</v>
      </c>
      <c r="BM30" s="183">
        <v>5.4</v>
      </c>
    </row>
    <row r="31" spans="1:70" x14ac:dyDescent="0.25">
      <c r="A31" s="160" t="s">
        <v>26</v>
      </c>
      <c r="B31" s="148">
        <v>16855</v>
      </c>
      <c r="C31" s="149">
        <v>9613</v>
      </c>
      <c r="D31" s="178">
        <v>19.7</v>
      </c>
      <c r="E31" s="178">
        <v>5.5279999999999996</v>
      </c>
      <c r="F31" s="178">
        <v>3</v>
      </c>
      <c r="G31" s="178">
        <v>1.7</v>
      </c>
      <c r="H31" s="178">
        <v>0.621</v>
      </c>
      <c r="I31" s="178">
        <v>5</v>
      </c>
      <c r="J31" s="178">
        <v>10.585000000000001</v>
      </c>
      <c r="K31" s="178">
        <v>1.252</v>
      </c>
      <c r="L31" s="178">
        <v>20</v>
      </c>
      <c r="M31" s="178">
        <v>17.271000000000001</v>
      </c>
      <c r="N31" s="178">
        <v>1.841</v>
      </c>
      <c r="O31" s="178">
        <v>66</v>
      </c>
      <c r="P31" s="178">
        <v>3.516</v>
      </c>
      <c r="Q31" s="178">
        <v>2.5999999999999999E-2</v>
      </c>
      <c r="R31" s="178">
        <v>0</v>
      </c>
      <c r="S31" s="178">
        <v>0</v>
      </c>
      <c r="T31" s="178">
        <v>0.68899999999999995</v>
      </c>
      <c r="U31" s="178">
        <v>14</v>
      </c>
      <c r="V31" s="178">
        <v>5.7329999999999997</v>
      </c>
      <c r="W31" s="178">
        <v>2.8929999999999998</v>
      </c>
      <c r="X31" s="178">
        <v>7</v>
      </c>
      <c r="Y31" s="178">
        <v>10.167999999999999</v>
      </c>
      <c r="Z31" s="178">
        <v>1.5009999999999999</v>
      </c>
      <c r="AA31" s="178">
        <v>14</v>
      </c>
      <c r="AB31" s="178">
        <v>12.903</v>
      </c>
      <c r="AC31" s="178">
        <v>1.25</v>
      </c>
      <c r="AD31" s="178">
        <v>27</v>
      </c>
      <c r="AE31" s="178">
        <v>0.74199999999999999</v>
      </c>
      <c r="AF31" s="178">
        <v>0</v>
      </c>
      <c r="AG31" s="178">
        <v>14</v>
      </c>
      <c r="AH31" s="178">
        <v>1.522</v>
      </c>
      <c r="AI31" s="178">
        <v>0</v>
      </c>
      <c r="AJ31" s="178">
        <v>24</v>
      </c>
      <c r="AK31" s="178">
        <v>5.5330000000000004</v>
      </c>
      <c r="AL31" s="178">
        <v>2E-3</v>
      </c>
      <c r="AM31" s="178">
        <v>0</v>
      </c>
      <c r="AN31" s="178">
        <v>0</v>
      </c>
      <c r="AO31" s="178">
        <v>9</v>
      </c>
      <c r="AP31" s="178">
        <v>0.499</v>
      </c>
      <c r="AQ31" s="178">
        <v>1</v>
      </c>
      <c r="AR31" s="178">
        <v>0</v>
      </c>
      <c r="AS31" s="178">
        <v>1</v>
      </c>
      <c r="AT31" s="178">
        <v>0</v>
      </c>
      <c r="AU31" s="178">
        <v>2</v>
      </c>
      <c r="AV31" s="178">
        <v>1</v>
      </c>
      <c r="AW31" s="178">
        <v>4</v>
      </c>
      <c r="AX31" s="178">
        <v>0</v>
      </c>
      <c r="AY31" s="178">
        <v>2</v>
      </c>
      <c r="AZ31" s="178">
        <v>0</v>
      </c>
      <c r="BA31" s="52">
        <f t="shared" ref="BA31" si="7">AQ31+AS31+AU31+AW31+AY31</f>
        <v>10</v>
      </c>
      <c r="BB31" s="54">
        <f t="shared" ref="BB31" si="8">AR31+AT31+AV31+AX31+AZ31</f>
        <v>1</v>
      </c>
      <c r="BC31" s="52">
        <f t="shared" si="4"/>
        <v>222.7</v>
      </c>
      <c r="BD31" s="53">
        <f t="shared" si="5"/>
        <v>75.7</v>
      </c>
      <c r="BE31" s="54">
        <f t="shared" si="6"/>
        <v>10.074999999999999</v>
      </c>
      <c r="BF31" s="52">
        <f t="shared" si="0"/>
        <v>9</v>
      </c>
      <c r="BG31" s="54">
        <f t="shared" si="1"/>
        <v>0.499</v>
      </c>
      <c r="BI31" s="189">
        <v>1</v>
      </c>
      <c r="BJ31" s="190">
        <v>2</v>
      </c>
      <c r="BK31" s="190">
        <v>0</v>
      </c>
      <c r="BL31" s="190">
        <v>1</v>
      </c>
      <c r="BM31" s="191">
        <v>2</v>
      </c>
    </row>
    <row r="32" spans="1:70" x14ac:dyDescent="0.25">
      <c r="Q32" s="1"/>
      <c r="Y32" s="56"/>
      <c r="AQ32" s="1"/>
    </row>
    <row r="33" spans="22:22" x14ac:dyDescent="0.25">
      <c r="V33" s="150"/>
    </row>
  </sheetData>
  <mergeCells count="23">
    <mergeCell ref="U1:W1"/>
    <mergeCell ref="AW1:AX1"/>
    <mergeCell ref="AY1:AZ1"/>
    <mergeCell ref="BA1:BB1"/>
    <mergeCell ref="AQ1:AR1"/>
    <mergeCell ref="AS1:AT1"/>
    <mergeCell ref="AU1:AV1"/>
    <mergeCell ref="BF1:BG1"/>
    <mergeCell ref="BC1:BE1"/>
    <mergeCell ref="AO1:AP1"/>
    <mergeCell ref="B1:C1"/>
    <mergeCell ref="F1:H1"/>
    <mergeCell ref="I1:K1"/>
    <mergeCell ref="L1:N1"/>
    <mergeCell ref="O1:Q1"/>
    <mergeCell ref="X1:Z1"/>
    <mergeCell ref="AA1:AC1"/>
    <mergeCell ref="AD1:AF1"/>
    <mergeCell ref="AG1:AI1"/>
    <mergeCell ref="AJ1:AL1"/>
    <mergeCell ref="AM1:AN1"/>
    <mergeCell ref="D1:E1"/>
    <mergeCell ref="R1:T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I30"/>
  <sheetViews>
    <sheetView zoomScaleNormal="100" workbookViewId="0">
      <pane xSplit="1" ySplit="1" topLeftCell="B13" activePane="bottomRight" state="frozen"/>
      <selection sqref="A1:BO30"/>
      <selection pane="topRight" sqref="A1:BO30"/>
      <selection pane="bottomLeft" sqref="A1:BO30"/>
      <selection pane="bottomRight" sqref="A1:BO30"/>
    </sheetView>
  </sheetViews>
  <sheetFormatPr defaultColWidth="19" defaultRowHeight="15" x14ac:dyDescent="0.25"/>
  <cols>
    <col min="1" max="1" width="19" style="55"/>
    <col min="2" max="2" width="11.7109375" hidden="1" customWidth="1"/>
    <col min="3" max="3" width="11.7109375" customWidth="1"/>
    <col min="4" max="6" width="11.7109375" hidden="1" customWidth="1"/>
    <col min="7" max="7" width="11.7109375" customWidth="1"/>
    <col min="8" max="10" width="11.7109375" hidden="1" customWidth="1"/>
    <col min="11" max="11" width="11.7109375" customWidth="1"/>
    <col min="12" max="14" width="11.7109375" hidden="1" customWidth="1"/>
    <col min="15" max="15" width="11.7109375" customWidth="1"/>
    <col min="16" max="18" width="11.7109375" hidden="1" customWidth="1"/>
    <col min="19" max="19" width="11.7109375" customWidth="1"/>
    <col min="20" max="22" width="11.7109375" hidden="1" customWidth="1"/>
    <col min="23" max="23" width="11.7109375" customWidth="1"/>
    <col min="24" max="26" width="11.7109375" hidden="1" customWidth="1"/>
    <col min="27" max="27" width="11.7109375" customWidth="1"/>
    <col min="28" max="30" width="11.7109375" hidden="1" customWidth="1"/>
    <col min="31" max="31" width="11.7109375" customWidth="1"/>
    <col min="32" max="34" width="11.7109375" hidden="1" customWidth="1"/>
    <col min="35" max="35" width="11.7109375" customWidth="1"/>
    <col min="36" max="38" width="11.7109375" hidden="1" customWidth="1"/>
    <col min="39" max="39" width="11.7109375" customWidth="1"/>
    <col min="40" max="42" width="11.7109375" hidden="1" customWidth="1"/>
    <col min="43" max="43" width="11.7109375" customWidth="1"/>
    <col min="44" max="46" width="11.7109375" hidden="1" customWidth="1"/>
    <col min="47" max="47" width="11.7109375" customWidth="1"/>
    <col min="48" max="50" width="11.7109375" hidden="1" customWidth="1"/>
    <col min="51" max="51" width="11.7109375" customWidth="1"/>
    <col min="52" max="54" width="11.7109375" hidden="1" customWidth="1"/>
    <col min="55" max="55" width="11.7109375" customWidth="1"/>
    <col min="56" max="58" width="11.7109375" hidden="1" customWidth="1"/>
    <col min="59" max="59" width="11.7109375" customWidth="1"/>
    <col min="60" max="62" width="11.7109375" hidden="1" customWidth="1"/>
    <col min="63" max="63" width="11.7109375" customWidth="1"/>
    <col min="64" max="66" width="11.7109375" hidden="1" customWidth="1"/>
    <col min="67" max="67" width="11.7109375" customWidth="1"/>
    <col min="68" max="70" width="11.7109375" hidden="1" customWidth="1"/>
    <col min="71" max="71" width="11.7109375" customWidth="1"/>
    <col min="72" max="72" width="11.7109375" hidden="1" customWidth="1"/>
    <col min="73" max="81" width="11.7109375" customWidth="1"/>
  </cols>
  <sheetData>
    <row r="1" spans="1:87" s="126" customFormat="1" ht="297" customHeight="1" x14ac:dyDescent="0.25">
      <c r="A1" s="125"/>
      <c r="B1" s="123" t="s">
        <v>63</v>
      </c>
      <c r="C1" s="123" t="s">
        <v>63</v>
      </c>
      <c r="D1" s="123" t="s">
        <v>63</v>
      </c>
      <c r="E1" s="123" t="s">
        <v>63</v>
      </c>
      <c r="F1" s="123" t="s">
        <v>64</v>
      </c>
      <c r="G1" s="123" t="s">
        <v>64</v>
      </c>
      <c r="H1" s="123" t="s">
        <v>64</v>
      </c>
      <c r="I1" s="123" t="s">
        <v>64</v>
      </c>
      <c r="J1" s="123" t="s">
        <v>65</v>
      </c>
      <c r="K1" s="123" t="s">
        <v>65</v>
      </c>
      <c r="L1" s="123" t="s">
        <v>65</v>
      </c>
      <c r="M1" s="123" t="s">
        <v>65</v>
      </c>
      <c r="N1" s="123" t="s">
        <v>66</v>
      </c>
      <c r="O1" s="123" t="s">
        <v>66</v>
      </c>
      <c r="P1" s="123" t="s">
        <v>66</v>
      </c>
      <c r="Q1" s="123" t="s">
        <v>66</v>
      </c>
      <c r="R1" s="123" t="s">
        <v>67</v>
      </c>
      <c r="S1" s="123" t="s">
        <v>67</v>
      </c>
      <c r="T1" s="123" t="s">
        <v>67</v>
      </c>
      <c r="U1" s="123" t="s">
        <v>67</v>
      </c>
      <c r="V1" s="123" t="s">
        <v>38</v>
      </c>
      <c r="W1" s="123" t="s">
        <v>38</v>
      </c>
      <c r="X1" s="123" t="s">
        <v>38</v>
      </c>
      <c r="Y1" s="123" t="s">
        <v>38</v>
      </c>
      <c r="Z1" s="124" t="s">
        <v>39</v>
      </c>
      <c r="AA1" s="124" t="s">
        <v>39</v>
      </c>
      <c r="AB1" s="124" t="s">
        <v>39</v>
      </c>
      <c r="AC1" s="123" t="s">
        <v>39</v>
      </c>
      <c r="AD1" s="123" t="s">
        <v>27</v>
      </c>
      <c r="AE1" s="123" t="s">
        <v>27</v>
      </c>
      <c r="AF1" s="123" t="s">
        <v>27</v>
      </c>
      <c r="AG1" s="123" t="s">
        <v>27</v>
      </c>
      <c r="AH1" s="124" t="s">
        <v>28</v>
      </c>
      <c r="AI1" s="124" t="s">
        <v>28</v>
      </c>
      <c r="AJ1" s="124" t="s">
        <v>28</v>
      </c>
      <c r="AK1" s="123" t="s">
        <v>28</v>
      </c>
      <c r="AL1" s="123" t="s">
        <v>29</v>
      </c>
      <c r="AM1" s="123" t="s">
        <v>29</v>
      </c>
      <c r="AN1" s="123" t="s">
        <v>29</v>
      </c>
      <c r="AO1" s="123" t="s">
        <v>29</v>
      </c>
      <c r="AP1" s="124" t="s">
        <v>70</v>
      </c>
      <c r="AQ1" s="124" t="s">
        <v>70</v>
      </c>
      <c r="AR1" s="124" t="s">
        <v>70</v>
      </c>
      <c r="AS1" s="123" t="s">
        <v>70</v>
      </c>
      <c r="AT1" s="124" t="s">
        <v>71</v>
      </c>
      <c r="AU1" s="124" t="s">
        <v>71</v>
      </c>
      <c r="AV1" s="124" t="s">
        <v>71</v>
      </c>
      <c r="AW1" s="123" t="s">
        <v>71</v>
      </c>
      <c r="AX1" s="124" t="s">
        <v>30</v>
      </c>
      <c r="AY1" s="124" t="s">
        <v>30</v>
      </c>
      <c r="AZ1" s="124" t="s">
        <v>30</v>
      </c>
      <c r="BA1" s="123" t="s">
        <v>30</v>
      </c>
      <c r="BB1" s="124" t="s">
        <v>89</v>
      </c>
      <c r="BC1" s="124" t="s">
        <v>86</v>
      </c>
      <c r="BD1" s="124" t="s">
        <v>86</v>
      </c>
      <c r="BE1" s="123" t="s">
        <v>86</v>
      </c>
      <c r="BF1" s="124" t="s">
        <v>90</v>
      </c>
      <c r="BG1" s="124" t="s">
        <v>90</v>
      </c>
      <c r="BH1" s="124" t="s">
        <v>90</v>
      </c>
      <c r="BI1" s="123" t="s">
        <v>90</v>
      </c>
      <c r="BJ1" s="124" t="s">
        <v>77</v>
      </c>
      <c r="BK1" s="124" t="s">
        <v>77</v>
      </c>
      <c r="BL1" s="124" t="s">
        <v>77</v>
      </c>
      <c r="BM1" s="123" t="s">
        <v>77</v>
      </c>
      <c r="BN1" s="124" t="s">
        <v>54</v>
      </c>
      <c r="BO1" s="124" t="s">
        <v>54</v>
      </c>
      <c r="BP1" s="124" t="s">
        <v>54</v>
      </c>
      <c r="BQ1" s="124" t="s">
        <v>54</v>
      </c>
      <c r="BR1" s="124" t="s">
        <v>42</v>
      </c>
      <c r="BS1" s="124" t="s">
        <v>42</v>
      </c>
      <c r="BT1" s="124" t="s">
        <v>43</v>
      </c>
      <c r="BU1" s="124" t="s">
        <v>43</v>
      </c>
      <c r="BV1" s="124" t="s">
        <v>60</v>
      </c>
      <c r="BW1" s="124" t="s">
        <v>60</v>
      </c>
      <c r="BX1" s="124" t="s">
        <v>44</v>
      </c>
      <c r="BY1" s="124" t="s">
        <v>44</v>
      </c>
      <c r="BZ1" s="124" t="s">
        <v>45</v>
      </c>
      <c r="CA1" s="124" t="s">
        <v>45</v>
      </c>
      <c r="CB1" s="124" t="s">
        <v>87</v>
      </c>
      <c r="CC1" s="124" t="s">
        <v>87</v>
      </c>
      <c r="CF1" s="223" t="s">
        <v>59</v>
      </c>
      <c r="CG1" s="224"/>
      <c r="CH1" s="224"/>
      <c r="CI1" s="225"/>
    </row>
    <row r="2" spans="1:87" ht="75" x14ac:dyDescent="0.25">
      <c r="A2" s="116"/>
      <c r="B2" s="117" t="s">
        <v>85</v>
      </c>
      <c r="C2" s="117" t="s">
        <v>48</v>
      </c>
      <c r="D2" s="118" t="s">
        <v>49</v>
      </c>
      <c r="E2" s="118" t="s">
        <v>50</v>
      </c>
      <c r="F2" s="117" t="s">
        <v>85</v>
      </c>
      <c r="G2" s="117" t="s">
        <v>48</v>
      </c>
      <c r="H2" s="118" t="s">
        <v>49</v>
      </c>
      <c r="I2" s="118" t="s">
        <v>50</v>
      </c>
      <c r="J2" s="117" t="s">
        <v>85</v>
      </c>
      <c r="K2" s="117" t="s">
        <v>48</v>
      </c>
      <c r="L2" s="118" t="s">
        <v>49</v>
      </c>
      <c r="M2" s="118" t="s">
        <v>50</v>
      </c>
      <c r="N2" s="117" t="s">
        <v>85</v>
      </c>
      <c r="O2" s="117" t="s">
        <v>48</v>
      </c>
      <c r="P2" s="118" t="s">
        <v>49</v>
      </c>
      <c r="Q2" s="118" t="s">
        <v>50</v>
      </c>
      <c r="R2" s="117" t="s">
        <v>85</v>
      </c>
      <c r="S2" s="117" t="s">
        <v>48</v>
      </c>
      <c r="T2" s="118" t="s">
        <v>49</v>
      </c>
      <c r="U2" s="118" t="s">
        <v>50</v>
      </c>
      <c r="V2" s="117" t="s">
        <v>85</v>
      </c>
      <c r="W2" s="117" t="s">
        <v>48</v>
      </c>
      <c r="X2" s="118" t="s">
        <v>49</v>
      </c>
      <c r="Y2" s="118" t="s">
        <v>50</v>
      </c>
      <c r="Z2" s="117" t="s">
        <v>85</v>
      </c>
      <c r="AA2" s="117" t="s">
        <v>48</v>
      </c>
      <c r="AB2" s="118" t="s">
        <v>49</v>
      </c>
      <c r="AC2" s="118" t="s">
        <v>50</v>
      </c>
      <c r="AD2" s="117" t="s">
        <v>85</v>
      </c>
      <c r="AE2" s="117" t="s">
        <v>48</v>
      </c>
      <c r="AF2" s="118" t="s">
        <v>49</v>
      </c>
      <c r="AG2" s="118" t="s">
        <v>50</v>
      </c>
      <c r="AH2" s="117" t="s">
        <v>85</v>
      </c>
      <c r="AI2" s="117" t="s">
        <v>48</v>
      </c>
      <c r="AJ2" s="118" t="s">
        <v>49</v>
      </c>
      <c r="AK2" s="118" t="s">
        <v>50</v>
      </c>
      <c r="AL2" s="117" t="s">
        <v>85</v>
      </c>
      <c r="AM2" s="117" t="s">
        <v>48</v>
      </c>
      <c r="AN2" s="118" t="s">
        <v>49</v>
      </c>
      <c r="AO2" s="118" t="s">
        <v>50</v>
      </c>
      <c r="AP2" s="117" t="s">
        <v>85</v>
      </c>
      <c r="AQ2" s="117" t="s">
        <v>48</v>
      </c>
      <c r="AR2" s="118" t="s">
        <v>49</v>
      </c>
      <c r="AS2" s="118" t="s">
        <v>50</v>
      </c>
      <c r="AT2" s="117" t="s">
        <v>85</v>
      </c>
      <c r="AU2" s="117" t="s">
        <v>48</v>
      </c>
      <c r="AV2" s="118" t="s">
        <v>49</v>
      </c>
      <c r="AW2" s="118" t="s">
        <v>50</v>
      </c>
      <c r="AX2" s="117" t="s">
        <v>85</v>
      </c>
      <c r="AY2" s="117" t="s">
        <v>48</v>
      </c>
      <c r="AZ2" s="118" t="s">
        <v>49</v>
      </c>
      <c r="BA2" s="118" t="s">
        <v>50</v>
      </c>
      <c r="BB2" s="117" t="s">
        <v>85</v>
      </c>
      <c r="BC2" s="117" t="s">
        <v>48</v>
      </c>
      <c r="BD2" s="118" t="s">
        <v>49</v>
      </c>
      <c r="BE2" s="118" t="s">
        <v>50</v>
      </c>
      <c r="BF2" s="117" t="s">
        <v>85</v>
      </c>
      <c r="BG2" s="117" t="s">
        <v>48</v>
      </c>
      <c r="BH2" s="118" t="s">
        <v>49</v>
      </c>
      <c r="BI2" s="118" t="s">
        <v>50</v>
      </c>
      <c r="BJ2" s="117" t="s">
        <v>85</v>
      </c>
      <c r="BK2" s="117" t="s">
        <v>48</v>
      </c>
      <c r="BL2" s="118" t="s">
        <v>49</v>
      </c>
      <c r="BM2" s="118" t="s">
        <v>50</v>
      </c>
      <c r="BN2" s="117" t="s">
        <v>85</v>
      </c>
      <c r="BO2" s="117" t="s">
        <v>48</v>
      </c>
      <c r="BP2" s="118" t="s">
        <v>49</v>
      </c>
      <c r="BQ2" s="118" t="s">
        <v>50</v>
      </c>
      <c r="BR2" s="117" t="s">
        <v>52</v>
      </c>
      <c r="BS2" s="117" t="s">
        <v>53</v>
      </c>
      <c r="BT2" s="117" t="s">
        <v>52</v>
      </c>
      <c r="BU2" s="117" t="s">
        <v>53</v>
      </c>
      <c r="BV2" s="117" t="s">
        <v>52</v>
      </c>
      <c r="BW2" s="117" t="s">
        <v>53</v>
      </c>
      <c r="BX2" s="117" t="s">
        <v>52</v>
      </c>
      <c r="BY2" s="117" t="s">
        <v>53</v>
      </c>
      <c r="BZ2" s="117" t="s">
        <v>52</v>
      </c>
      <c r="CA2" s="117" t="s">
        <v>53</v>
      </c>
      <c r="CB2" s="117" t="s">
        <v>52</v>
      </c>
      <c r="CC2" s="117" t="s">
        <v>53</v>
      </c>
      <c r="CF2" s="115" t="s">
        <v>47</v>
      </c>
      <c r="CG2" s="74" t="s">
        <v>48</v>
      </c>
      <c r="CH2" s="75" t="s">
        <v>49</v>
      </c>
      <c r="CI2" s="76" t="s">
        <v>50</v>
      </c>
    </row>
    <row r="3" spans="1:87" x14ac:dyDescent="0.25">
      <c r="A3" s="92" t="s">
        <v>0</v>
      </c>
      <c r="B3" s="119">
        <f>+IF('Data 2022'!D3=0,"",('Data 2022'!E3)*1000000/'Data 2022'!D3)</f>
        <v>317242.42424242425</v>
      </c>
      <c r="C3" s="119" t="e">
        <f>+IF('Data 2022'!D3=0,"",('Data 2022'!E3-'Data 2022'!#REF!)*1000000/'Data 2022'!D3)</f>
        <v>#REF!</v>
      </c>
      <c r="D3" s="120">
        <f>+IF('Data 2022'!D3=0,"",'Data 2022'!D3*1000/'Data 2022'!C3)</f>
        <v>1.995645863570392</v>
      </c>
      <c r="E3" s="119">
        <f>+IF('Data 2022'!D3=0,"",'Data 2022'!E3*1000000/'Data 2022'!C3)</f>
        <v>633.10353168843733</v>
      </c>
      <c r="F3" s="121">
        <f>+IF('Data 2022'!F3=0,"",('Data 2022'!G3)*1000000/'Data 2022'!F3)</f>
        <v>1112980.7692307692</v>
      </c>
      <c r="G3" s="121">
        <f>+IF('Data 2022'!F3=0,"",('Data 2022'!G3-'Data 2022'!H3)*1000000/'Data 2022'!F3)</f>
        <v>1071634.6153846153</v>
      </c>
      <c r="H3" s="120">
        <f>+IF('Data 2022'!F3=0,"",'Data 2022'!F3*1000/'Data 2022'!C3)</f>
        <v>0.12578616352201258</v>
      </c>
      <c r="I3" s="119">
        <f>+IF('Data 2022'!F3=0,"",'Data 2022'!G3*1000000/'Data 2022'!C3)</f>
        <v>139.9975810353169</v>
      </c>
      <c r="J3" s="119">
        <f>+IF('Data 2022'!I3=0,"",('Data 2022'!J3)*1000000/'Data 2022'!I3)</f>
        <v>1165294.1176470588</v>
      </c>
      <c r="K3" s="119">
        <f>+IF('Data 2022'!I3=0,"",('Data 2022'!J3-'Data 2022'!K3)*1000000/'Data 2022'!I3)</f>
        <v>1121764.705882353</v>
      </c>
      <c r="L3" s="120">
        <f>+IF('Data 2022'!I3=0,"",'Data 2022'!I3*1000/'Data 2022'!C3)</f>
        <v>0.20561199806482824</v>
      </c>
      <c r="M3" s="119">
        <f>+IF('Data 2022'!I3=0,"",'Data 2022'!J3*1000000/'Data 2022'!C3)</f>
        <v>239.59845186260281</v>
      </c>
      <c r="N3" s="119">
        <f>+IF('Data 2022'!L3=0,"",('Data 2022'!M3)*1000000/'Data 2022'!L3)</f>
        <v>914662.44725738396</v>
      </c>
      <c r="O3" s="119">
        <f>+IF('Data 2022'!L3=0,"",('Data 2022'!M3-'Data 2022'!N3)*1000000/'Data 2022'!L3)</f>
        <v>790886.07594936714</v>
      </c>
      <c r="P3" s="120">
        <f>+IF('Data 2022'!L3=0,"",'Data 2022'!L3*1000/'Data 2022'!C3)</f>
        <v>2.8664731494920175</v>
      </c>
      <c r="Q3" s="119">
        <f>+IF('Data 2022'!L3=0,"",'Data 2022'!M3*1000000/'Data 2022'!C3)</f>
        <v>2621.8553459119498</v>
      </c>
      <c r="R3" s="119">
        <f>+IF('Data 2022'!O3=0,"",('Data 2022'!P3)*1000000/'Data 2022'!O3)</f>
        <v>122556.05381165918</v>
      </c>
      <c r="S3" s="119">
        <f>+IF('Data 2022'!O3=0,"",('Data 2022'!P3-'Data 2022'!Q3)*1000000/'Data 2022'!O3)</f>
        <v>117982.06278026904</v>
      </c>
      <c r="T3" s="120">
        <f>+IF('Data 2022'!O3=0,"",'Data 2022'!O3*1000/'Data 2022'!C3)</f>
        <v>8.0914368650217714</v>
      </c>
      <c r="U3" s="119">
        <f>+IF('Data 2022'!O3=0,"",'Data 2022'!P3*1000000/'Data 2022'!C3)</f>
        <v>991.65457184325112</v>
      </c>
      <c r="V3" s="119">
        <f>+IF('Data 2022'!X3=0,"",('Data 2022'!Y3)*1000000/'Data 2022'!X3)</f>
        <v>1020274.6365105008</v>
      </c>
      <c r="W3" s="119">
        <f>+IF('Data 2022'!X3=0,"",('Data 2022'!Y3-'Data 2022'!Z3)*1000000/'Data 2022'!X3)</f>
        <v>790953.15024232632</v>
      </c>
      <c r="X3" s="120">
        <f>+IF('Data 2022'!X3=0,"",'Data 2022'!X3*1000/'Data 2022'!C3)</f>
        <v>3.7433478471214321</v>
      </c>
      <c r="Y3" s="119">
        <f>+IF('Data 2022'!X3=0,"",'Data 2022'!Y3*1000000/'Data 2022'!C3)</f>
        <v>3819.2428640541848</v>
      </c>
      <c r="Z3" s="119">
        <f>+IF('Data 2022'!AA3=0,"",('Data 2022'!AB3)*1000000/'Data 2022'!AA3)</f>
        <v>897561.5212527964</v>
      </c>
      <c r="AA3" s="119">
        <f>+IF('Data 2022'!AA3=0,"",('Data 2022'!AB3-'Data 2022'!AC3)*1000000/'Data 2022'!AA3)</f>
        <v>824787.47203579417</v>
      </c>
      <c r="AB3" s="120">
        <f>+IF('Data 2022'!AA3=0,"",'Data 2022'!AA3*1000/'Data 2022'!C3)</f>
        <v>2.7031930333817127</v>
      </c>
      <c r="AC3" s="119">
        <f>+IF('Data 2022'!AA3=0,"",'Data 2022'!AB3*1000000/'Data 2022'!C3)</f>
        <v>2426.2820512820513</v>
      </c>
      <c r="AD3" s="119">
        <f>+IF('Data 2022'!AD3=0,"",('Data 2022'!AE3)*1000000/'Data 2022'!AD3)</f>
        <v>26223.12824314307</v>
      </c>
      <c r="AE3" s="119">
        <f>+IF('Data 2022'!AD3=0,"",('Data 2022'!AE3-'Data 2022'!AF3)*1000000/'Data 2022'!AD3)</f>
        <v>26223.12824314307</v>
      </c>
      <c r="AF3" s="120">
        <f>+IF('Data 2022'!AD3=0,"",'Data 2022'!AD3*1000/'Data 2022'!C3)</f>
        <v>3.2631833575229803</v>
      </c>
      <c r="AG3" s="119">
        <f>+IF('Data 2022'!AD3=0,"",'Data 2022'!AE3*1000000/'Data 2022'!C3)</f>
        <v>85.570875665215283</v>
      </c>
      <c r="AH3" s="119">
        <f>+IF('Data 2022'!AG3=0,"",('Data 2022'!AH3)*1000000/'Data 2022'!AG3)</f>
        <v>148492.06349206349</v>
      </c>
      <c r="AI3" s="119">
        <f>+IF('Data 2022'!AG3=0,"",('Data 2022'!AH3-'Data 2022'!AI3)*1000000/'Data 2022'!AG3)</f>
        <v>141924.60317460317</v>
      </c>
      <c r="AJ3" s="120">
        <f>+IF('Data 2022'!AG3=0,"",'Data 2022'!AG3*1000/'Data 2022'!C3)</f>
        <v>3.0478955007256894</v>
      </c>
      <c r="AK3" s="119">
        <f>+IF('Data 2022'!AG3=0,"",'Data 2022'!AH3*1000000/'Data 2022'!C3)</f>
        <v>452.58829221093373</v>
      </c>
      <c r="AL3" s="119">
        <f>+IF('Data 2022'!AJ3=0,"",('Data 2022'!AK3)*1000000/'Data 2022'!AJ3)</f>
        <v>289494.25287356321</v>
      </c>
      <c r="AM3" s="119">
        <f>+IF('Data 2022'!AJ3=0,"",('Data 2022'!AK3-'Data 2022'!AL3)*1000000/'Data 2022'!AJ3)</f>
        <v>255666.66666666666</v>
      </c>
      <c r="AN3" s="120">
        <f>+IF('Data 2022'!AJ3=0,"",'Data 2022'!AJ3*1000/'Data 2022'!C3)</f>
        <v>5.2612481857764877</v>
      </c>
      <c r="AO3" s="119">
        <f>+IF('Data 2022'!AJ3=0,"",'Data 2022'!AK3*1000000/'Data 2022'!C3)</f>
        <v>1523.1011127237543</v>
      </c>
      <c r="AP3" s="119" t="str">
        <f>+IF('Data 2022'!AM3=0,"",('Data 2022'!AN3)*1000000/'Data 2022'!AM3)</f>
        <v/>
      </c>
      <c r="AQ3" s="119" t="str">
        <f>+IF('Data 2022'!AM3=0,"",('Data 2022'!AN3-'Data 2022'!#REF!)*1000000/'Data 2022'!AM3)</f>
        <v/>
      </c>
      <c r="AR3" s="120" t="str">
        <f>+IF('Data 2022'!AM3=0,"",'Data 2022'!AM3*1000/'Data 2022'!C3)</f>
        <v/>
      </c>
      <c r="AS3" s="119" t="str">
        <f>+IF('Data 2022'!AM3=0,"",'Data 2022'!AN3*1000000/'Data 2022'!C3)</f>
        <v/>
      </c>
      <c r="AT3" s="119" t="str">
        <f>+IF('Data 2022'!AO3=0,"",('Data 2022'!AP3)*1000000/'Data 2022'!AO3)</f>
        <v/>
      </c>
      <c r="AU3" s="119" t="str">
        <f>+IF('Data 2022'!AO3=0,"",('Data 2022'!AP3-'Data 2022'!#REF!)*1000000/'Data 2022'!AO3)</f>
        <v/>
      </c>
      <c r="AV3" s="120" t="str">
        <f>+IF('Data 2022'!AO3=0,"",'Data 2022'!AO3*1000/'Data 2022'!C3)</f>
        <v/>
      </c>
      <c r="AW3" s="119" t="str">
        <f>+IF('Data 2022'!AO3=0,"",'Data 2022'!AP3*1000000/'Data 2022'!C3)</f>
        <v/>
      </c>
      <c r="AX3" s="119">
        <f>+IF('Data 2022'!U3=0,"",('Data 2022'!V3)*1000000/'Data 2022'!U3)</f>
        <v>607839.50617283955</v>
      </c>
      <c r="AY3" s="119">
        <f>+IF('Data 2022'!U3=0,"",('Data 2022'!V3-'Data 2022'!W3)*1000000/'Data 2022'!U3)</f>
        <v>299197.53086419747</v>
      </c>
      <c r="AZ3" s="120">
        <f>+IF('Data 2022'!U3=0,"",'Data 2022'!U3*1000/'Data 2022'!C3)</f>
        <v>1.9593613933236576</v>
      </c>
      <c r="BA3" s="119">
        <f>+IF('Data 2022'!U3=0,"",'Data 2022'!V3*1000000/'Data 2022'!C3)</f>
        <v>1190.9772617319786</v>
      </c>
      <c r="BB3" s="119" t="str">
        <f>+IF(AT3="","",+IF('Data 2022'!BC3=0,0,('Data 2022'!BD3)*1000000/'Data 2022'!BC3))</f>
        <v/>
      </c>
      <c r="BC3" s="119" t="str">
        <f>+IF(AU3="","",+IF('Data 2022'!BC3=0,"",('Data 2022'!BD3-'Data 2022'!BE3)*1000000/'Data 2022'!BC3))</f>
        <v/>
      </c>
      <c r="BD3" s="120" t="str">
        <f>+IF(AV3="","",IF('Data 2022'!BC3=0,"",'Data 2022'!BC3*1000/'Data 2022'!C3))</f>
        <v/>
      </c>
      <c r="BE3" s="119" t="str">
        <f>+IF(AW3="","",IF('Data 2022'!BC3=0,"",('Data 2022'!BD3-'Data 2022'!BE3)*1000000/'Data 2022'!C3))</f>
        <v/>
      </c>
      <c r="BF3" s="119">
        <f>+IF('Data 2022'!BC3-'Data 2022'!BF3=0,"",('Data 2022'!BD3-'Data 2022'!BG3)*1000000/('Data 2022'!BC3-'Data 2022'!BF3))</f>
        <v>425500.87108013948</v>
      </c>
      <c r="BG3" s="119" t="e">
        <f>+IF('Data 2022'!BC3-'Data 2022'!BF3=0,"",('Data 2022'!BD3-'Data 2022'!BE3-'Data 2022'!BG3-'Data 2022'!#REF!)*1000000/('Data 2022'!BC3-'Data 2022'!BF3))</f>
        <v>#REF!</v>
      </c>
      <c r="BH3" s="120">
        <f>+IF('Data 2022'!BC3-'Data 2022'!BF3=0,"",('Data 2022'!BC3-'Data 2022'!BF3)*1000/'Data 2022'!C3)</f>
        <v>33.323657474600871</v>
      </c>
      <c r="BI3" s="119" t="e">
        <f>+IF('Data 2022'!BC3-'Data 2022'!BF3=0,"",('Data 2022'!BD3-'Data 2022'!BE3-'Data 2022'!BG3-'Data 2022'!#REF!)*1000000/'Data 2022'!C3)</f>
        <v>#REF!</v>
      </c>
      <c r="BJ3" s="119" t="str">
        <f>+IF('Data 2022'!BF3=0,"",('Data 2022'!BG3)*1000000/'Data 2022'!BF3)</f>
        <v/>
      </c>
      <c r="BK3" s="119" t="str">
        <f>+IF('Data 2022'!BF3=0,"",('Data 2022'!BG3-'Data 2022'!#REF!)*1000000/'Data 2022'!BF3)</f>
        <v/>
      </c>
      <c r="BL3" s="120" t="str">
        <f>+IF('Data 2022'!BF3=0,"",'Data 2022'!BF3*1000/'Data 2022'!C3)</f>
        <v/>
      </c>
      <c r="BM3" s="119" t="str">
        <f>+IF('Data 2022'!BF3=0,"",('Data 2022'!BG3-'Data 2022'!#REF!)*1000000/'Data 2022'!C3)</f>
        <v/>
      </c>
      <c r="BN3" s="119">
        <f>+IF('Data 2022'!L3+'Data 2022'!O3+'Data 2022'!X3+'Data 2022'!AA3=0,"",('Data 2022'!M3+'Data 2022'!P3+'Data 2022'!Y3+'Data 2022'!AB3)*1000000/('Data 2022'!L3+'Data 2022'!O3+'Data 2022'!X3+'Data 2022'!AA3))</f>
        <v>566466.29603891587</v>
      </c>
      <c r="BO3" s="119">
        <f>+IF('Data 2022'!L3+'Data 2022'!O3+'Data 2022'!X3+'Data 2022'!AA3=0,"",('Data 2022'!M3-'Data 2022'!N3+'Data 2022'!P3-'Data 2022'!Q3+'Data 2022'!Y3-'Data 2022'!Z3+'Data 2022'!AB3-'Data 2022'!AC3)*1000000/('Data 2022'!L3+'Data 2022'!O3+'Data 2022'!X3+'Data 2022'!AA3))</f>
        <v>483328.700486449</v>
      </c>
      <c r="BP3" s="120">
        <f>+('Data 2022'!L3+'Data 2022'!O3+'Data 2022'!X3+'Data 2022'!AA3)*1000/'Data 2022'!C3</f>
        <v>17.404450895016932</v>
      </c>
      <c r="BQ3" s="119">
        <f>+('Data 2022'!M3-'Data 2022'!N3+'Data 2022'!P3-'Data 2022'!Q3+'Data 2022'!Y3-'Data 2022'!Z3+'Data 2022'!AB3-'Data 2022'!AC3)*1000000/('Data 2022'!C3)</f>
        <v>8412.0706337687479</v>
      </c>
      <c r="BR3" s="122" t="str">
        <f>+IF('Data 2022'!AU3=0,"",'Data 2022'!AU3*1000/'Data 2022'!$C3)</f>
        <v/>
      </c>
      <c r="BS3" s="122" t="str">
        <f>+IF('Data 2022'!AV3=0,"",'Data 2022'!AV3*1000/'Data 2022'!$C3)</f>
        <v/>
      </c>
      <c r="BT3" s="122" t="str">
        <f>+IF('Data 2022'!AS3=0,"",'Data 2022'!AS3*1000/'Data 2022'!$C3)</f>
        <v/>
      </c>
      <c r="BU3" s="122" t="str">
        <f>+IF('Data 2022'!AT3=0,"",'Data 2022'!AT3*1000/'Data 2022'!$C3)</f>
        <v/>
      </c>
      <c r="BV3" s="122" t="str">
        <f>+IF('Data 2022'!AU3=0,"",'Data 2022'!AU3*1000/'Data 2022'!$C3)</f>
        <v/>
      </c>
      <c r="BW3" s="122" t="str">
        <f>+IF('Data 2022'!AV3=0,"",'Data 2022'!AV3*1000/'Data 2022'!$C3)</f>
        <v/>
      </c>
      <c r="BX3" s="122" t="str">
        <f>+IF('Data 2022'!AW3=0,"",'Data 2022'!AW3*1000/'Data 2022'!$C3)</f>
        <v/>
      </c>
      <c r="BY3" s="122" t="str">
        <f>+IF('Data 2022'!AX3=0,"",'Data 2022'!AX3*1000/'Data 2022'!$C3)</f>
        <v/>
      </c>
      <c r="BZ3" s="122" t="str">
        <f>+IF('Data 2022'!AY3=0,"",'Data 2022'!AY3*1000/'Data 2022'!$C3)</f>
        <v/>
      </c>
      <c r="CA3" s="122" t="str">
        <f>+IF('Data 2022'!AZ3=0,"",'Data 2022'!AZ3*1000/'Data 2022'!$C3)</f>
        <v/>
      </c>
      <c r="CB3" s="122" t="str">
        <f>+IF('Data 2022'!BA3=0,"",'Data 2022'!BA3*1000/'Data 2022'!$C3)</f>
        <v/>
      </c>
      <c r="CC3" s="122" t="str">
        <f>+IF('Data 2022'!BB3=0,"",'Data 2022'!BB3*1000/'Data 2022'!$C3)</f>
        <v/>
      </c>
      <c r="CF3" s="77" t="e">
        <f>+IF('Data 2022'!BD3-'Data 2022'!BG3-'Data 2022'!E3+'Data 2022'!BE3+'Data 2022'!#REF!+'Data 2022'!#REF!=0,"",('Data 2022'!BD3-'Data 2022'!BG3-'Data 2022'!E3+'Data 2022'!BE3+'Data 2022'!#REF!+'Data 2022'!#REF!)*1000000/('Data 2022'!BC3-'Data 2022'!BF3-'Data 2022'!D3))</f>
        <v>#REF!</v>
      </c>
      <c r="CG3" s="78">
        <f>+IF('Data 2022'!BD3-'Data 2022'!BG3-'Data 2022'!E3=0,"",('Data 2022'!BD3-'Data 2022'!BG3-'Data 2022'!E3)*1000000/('Data 2022'!BC3-'Data 2022'!BF3-'Data 2022'!D3))</f>
        <v>432397.11219210882</v>
      </c>
      <c r="CH3" s="79">
        <f>+IF('Data 2022'!BC3-'Data 2022'!BF3-'Data 2022'!D3=0,"",('Data 2022'!BC3-'Data 2022'!BF3-'Data 2022'!D3)*1000/'Data 2022'!C3)</f>
        <v>31.328011611030476</v>
      </c>
      <c r="CI3" s="80">
        <f>+IF('Data 2022'!BD3-'Data 2022'!BG3-'Data 2022'!E3=0,"",('Data 2022'!BD3-'Data 2022'!BG3-'Data 2022'!E3)*1000000/'Data 2022'!C3)</f>
        <v>13546.141751330433</v>
      </c>
    </row>
    <row r="4" spans="1:87" x14ac:dyDescent="0.25">
      <c r="A4" s="92" t="s">
        <v>1</v>
      </c>
      <c r="B4" s="119">
        <f>+IF('Data 2022'!D4=0,"",('Data 2022'!E4)*1000000/'Data 2022'!D4)</f>
        <v>227272.72727272726</v>
      </c>
      <c r="C4" s="119" t="e">
        <f>+IF('Data 2022'!D4=0,"",('Data 2022'!E4-'Data 2022'!#REF!)*1000000/'Data 2022'!D4)</f>
        <v>#REF!</v>
      </c>
      <c r="D4" s="120">
        <f>+IF('Data 2022'!D4=0,"",'Data 2022'!D4*1000/'Data 2022'!C4)</f>
        <v>1.0848126232741617</v>
      </c>
      <c r="E4" s="119">
        <f>+IF('Data 2022'!D4=0,"",'Data 2022'!E4*1000000/'Data 2022'!C4)</f>
        <v>246.54832347140041</v>
      </c>
      <c r="F4" s="121">
        <f>+IF('Data 2022'!F4=0,"",('Data 2022'!G4)*1000000/'Data 2022'!F4)</f>
        <v>466666.66666666669</v>
      </c>
      <c r="G4" s="121">
        <f>+IF('Data 2022'!F4=0,"",('Data 2022'!G4-'Data 2022'!H4)*1000000/'Data 2022'!F4)</f>
        <v>366666.66666666657</v>
      </c>
      <c r="H4" s="120">
        <f>+IF('Data 2022'!F4=0,"",'Data 2022'!F4*1000/'Data 2022'!C4)</f>
        <v>0.21132713440405748</v>
      </c>
      <c r="I4" s="119">
        <f>+IF('Data 2022'!F4=0,"",'Data 2022'!G4*1000000/'Data 2022'!C4)</f>
        <v>98.619329388560161</v>
      </c>
      <c r="J4" s="119">
        <f>+IF('Data 2022'!I4=0,"",('Data 2022'!J4)*1000000/'Data 2022'!I4)</f>
        <v>2533333.3333333335</v>
      </c>
      <c r="K4" s="119">
        <f>+IF('Data 2022'!I4=0,"",('Data 2022'!J4-'Data 2022'!K4)*1000000/'Data 2022'!I4)</f>
        <v>2000000</v>
      </c>
      <c r="L4" s="120">
        <f>+IF('Data 2022'!I4=0,"",'Data 2022'!I4*1000/'Data 2022'!C4)</f>
        <v>0.21132713440405748</v>
      </c>
      <c r="M4" s="119">
        <f>+IF('Data 2022'!I4=0,"",'Data 2022'!J4*1000000/'Data 2022'!C4)</f>
        <v>535.36207382361226</v>
      </c>
      <c r="N4" s="119">
        <f>+IF('Data 2022'!L4=0,"",('Data 2022'!M4)*1000000/'Data 2022'!L4)</f>
        <v>782000</v>
      </c>
      <c r="O4" s="119">
        <f>+IF('Data 2022'!L4=0,"",('Data 2022'!M4-'Data 2022'!N4)*1000000/'Data 2022'!L4)</f>
        <v>710000</v>
      </c>
      <c r="P4" s="120">
        <f>+IF('Data 2022'!L4=0,"",'Data 2022'!L4*1000/'Data 2022'!C4)</f>
        <v>3.5221189067342915</v>
      </c>
      <c r="Q4" s="119">
        <f>+IF('Data 2022'!L4=0,"",'Data 2022'!M4*1000000/'Data 2022'!C4)</f>
        <v>2754.2969850662157</v>
      </c>
      <c r="R4" s="119">
        <f>+IF('Data 2022'!O4=0,"",('Data 2022'!P4)*1000000/'Data 2022'!O4)</f>
        <v>151111.11111111112</v>
      </c>
      <c r="S4" s="119">
        <f>+IF('Data 2022'!O4=0,"",('Data 2022'!P4-'Data 2022'!Q4)*1000000/'Data 2022'!O4)</f>
        <v>137777.77777777778</v>
      </c>
      <c r="T4" s="120">
        <f>+IF('Data 2022'!O4=0,"",'Data 2022'!O4*1000/'Data 2022'!C4)</f>
        <v>3.1699070160608622</v>
      </c>
      <c r="U4" s="119">
        <f>+IF('Data 2022'!O4=0,"",'Data 2022'!P4*1000000/'Data 2022'!C4)</f>
        <v>479.00817131586365</v>
      </c>
      <c r="V4" s="119">
        <f>+IF('Data 2022'!X4=0,"",('Data 2022'!Y4)*1000000/'Data 2022'!X4)</f>
        <v>2241666.6666666665</v>
      </c>
      <c r="W4" s="119">
        <f>+IF('Data 2022'!X4=0,"",('Data 2022'!Y4-'Data 2022'!Z4)*1000000/'Data 2022'!X4)</f>
        <v>1841666.6666666663</v>
      </c>
      <c r="X4" s="120">
        <f>+IF('Data 2022'!X4=0,"",'Data 2022'!X4*1000/'Data 2022'!C4)</f>
        <v>0.84530853761622993</v>
      </c>
      <c r="Y4" s="119">
        <f>+IF('Data 2022'!X4=0,"",'Data 2022'!Y4*1000000/'Data 2022'!C4)</f>
        <v>1894.8999718230486</v>
      </c>
      <c r="Z4" s="119">
        <f>+IF('Data 2022'!AA4=0,"",('Data 2022'!AB4)*1000000/'Data 2022'!AA4)</f>
        <v>2250000</v>
      </c>
      <c r="AA4" s="119">
        <f>+IF('Data 2022'!AA4=0,"",('Data 2022'!AB4-'Data 2022'!AC4)*1000000/'Data 2022'!AA4)</f>
        <v>1760000</v>
      </c>
      <c r="AB4" s="120">
        <f>+IF('Data 2022'!AA4=0,"",'Data 2022'!AA4*1000/'Data 2022'!C4)</f>
        <v>0.70442378134685824</v>
      </c>
      <c r="AC4" s="119">
        <f>+IF('Data 2022'!AA4=0,"",'Data 2022'!AB4*1000000/'Data 2022'!C4)</f>
        <v>1584.9535080304311</v>
      </c>
      <c r="AD4" s="119">
        <f>+IF('Data 2022'!AD4=0,"",('Data 2022'!AE4)*1000000/'Data 2022'!AD4)</f>
        <v>140000</v>
      </c>
      <c r="AE4" s="119">
        <f>+IF('Data 2022'!AD4=0,"",('Data 2022'!AE4-'Data 2022'!AF4)*1000000/'Data 2022'!AD4)</f>
        <v>129999.99999999997</v>
      </c>
      <c r="AF4" s="120">
        <f>+IF('Data 2022'!AD4=0,"",'Data 2022'!AD4*1000/'Data 2022'!C4)</f>
        <v>0.70442378134685824</v>
      </c>
      <c r="AG4" s="119">
        <f>+IF('Data 2022'!AD4=0,"",'Data 2022'!AE4*1000000/'Data 2022'!C4)</f>
        <v>98.619329388560161</v>
      </c>
      <c r="AH4" s="119">
        <f>+IF('Data 2022'!AG4=0,"",('Data 2022'!AH4)*1000000/'Data 2022'!AG4)</f>
        <v>510000</v>
      </c>
      <c r="AI4" s="119">
        <f>+IF('Data 2022'!AG4=0,"",('Data 2022'!AH4-'Data 2022'!AI4)*1000000/'Data 2022'!AG4)</f>
        <v>500000</v>
      </c>
      <c r="AJ4" s="120">
        <f>+IF('Data 2022'!AG4=0,"",'Data 2022'!AG4*1000/'Data 2022'!C4)</f>
        <v>0.70442378134685824</v>
      </c>
      <c r="AK4" s="119">
        <f>+IF('Data 2022'!AG4=0,"",'Data 2022'!AH4*1000000/'Data 2022'!C4)</f>
        <v>359.25612848689769</v>
      </c>
      <c r="AL4" s="119">
        <f>+IF('Data 2022'!AJ4=0,"",('Data 2022'!AK4)*1000000/'Data 2022'!AJ4)</f>
        <v>1240000</v>
      </c>
      <c r="AM4" s="119">
        <f>+IF('Data 2022'!AJ4=0,"",('Data 2022'!AK4-'Data 2022'!AL4)*1000000/'Data 2022'!AJ4)</f>
        <v>1040000</v>
      </c>
      <c r="AN4" s="120">
        <f>+IF('Data 2022'!AJ4=0,"",'Data 2022'!AJ4*1000/'Data 2022'!C4)</f>
        <v>0.70442378134685824</v>
      </c>
      <c r="AO4" s="119">
        <f>+IF('Data 2022'!AJ4=0,"",'Data 2022'!AK4*1000000/'Data 2022'!C4)</f>
        <v>873.48548887010429</v>
      </c>
      <c r="AP4" s="119" t="str">
        <f>+IF('Data 2022'!AM4=0,"",('Data 2022'!AN4)*1000000/'Data 2022'!AM4)</f>
        <v/>
      </c>
      <c r="AQ4" s="119" t="str">
        <f>+IF('Data 2022'!AM4=0,"",('Data 2022'!AN4-'Data 2022'!#REF!)*1000000/'Data 2022'!AM4)</f>
        <v/>
      </c>
      <c r="AR4" s="120" t="str">
        <f>+IF('Data 2022'!AM4=0,"",'Data 2022'!AM4*1000/'Data 2022'!C4)</f>
        <v/>
      </c>
      <c r="AS4" s="119" t="str">
        <f>+IF('Data 2022'!AM4=0,"",'Data 2022'!AN4*1000000/'Data 2022'!C4)</f>
        <v/>
      </c>
      <c r="AT4" s="119" t="str">
        <f>+IF('Data 2022'!AO4=0,"",('Data 2022'!AP4)*1000000/'Data 2022'!AO4)</f>
        <v/>
      </c>
      <c r="AU4" s="119" t="str">
        <f>+IF('Data 2022'!AO4=0,"",('Data 2022'!AP4-'Data 2022'!#REF!)*1000000/'Data 2022'!AO4)</f>
        <v/>
      </c>
      <c r="AV4" s="120" t="str">
        <f>+IF('Data 2022'!AO4=0,"",'Data 2022'!AO4*1000/'Data 2022'!C4)</f>
        <v/>
      </c>
      <c r="AW4" s="119" t="str">
        <f>+IF('Data 2022'!AO4=0,"",'Data 2022'!AP4*1000000/'Data 2022'!C4)</f>
        <v/>
      </c>
      <c r="AX4" s="119">
        <f>+IF('Data 2022'!U4=0,"",('Data 2022'!V4)*1000000/'Data 2022'!U4)</f>
        <v>533333.33333333337</v>
      </c>
      <c r="AY4" s="119">
        <f>+IF('Data 2022'!U4=0,"",('Data 2022'!V4-'Data 2022'!W4)*1000000/'Data 2022'!U4)</f>
        <v>266666.66666666669</v>
      </c>
      <c r="AZ4" s="120">
        <f>+IF('Data 2022'!U4=0,"",'Data 2022'!U4*1000/'Data 2022'!C4)</f>
        <v>0.21132713440405748</v>
      </c>
      <c r="BA4" s="119">
        <f>+IF('Data 2022'!U4=0,"",'Data 2022'!V4*1000000/'Data 2022'!C4)</f>
        <v>112.70780501549733</v>
      </c>
      <c r="BB4" s="119" t="str">
        <f>+IF(AT4="","",+IF('Data 2022'!BC4=0,0,('Data 2022'!BD4)*1000000/'Data 2022'!BC4))</f>
        <v/>
      </c>
      <c r="BC4" s="119" t="str">
        <f>+IF(AU4="","",+IF('Data 2022'!BC4=0,"",('Data 2022'!BD4-'Data 2022'!BE4)*1000000/'Data 2022'!BC4))</f>
        <v/>
      </c>
      <c r="BD4" s="120" t="str">
        <f>+IF(AV4="","",IF('Data 2022'!BC4=0,"",'Data 2022'!BC4*1000/'Data 2022'!C4))</f>
        <v/>
      </c>
      <c r="BE4" s="119" t="str">
        <f>+IF(AW4="","",IF('Data 2022'!BC4=0,"",('Data 2022'!BD4-'Data 2022'!BE4)*1000000/'Data 2022'!C4))</f>
        <v/>
      </c>
      <c r="BF4" s="119">
        <f>+IF('Data 2022'!BC4-'Data 2022'!BF4=0,"",('Data 2022'!BD4-'Data 2022'!BG4)*1000000/('Data 2022'!BC4-'Data 2022'!BF4))</f>
        <v>566694.63087248325</v>
      </c>
      <c r="BG4" s="119" t="e">
        <f>+IF('Data 2022'!BC4-'Data 2022'!BF4=0,"",('Data 2022'!BD4-'Data 2022'!BE4-'Data 2022'!BG4-'Data 2022'!#REF!)*1000000/('Data 2022'!BC4-'Data 2022'!BF4))</f>
        <v>#REF!</v>
      </c>
      <c r="BH4" s="120">
        <f>+IF('Data 2022'!BC4-'Data 2022'!BF4=0,"",('Data 2022'!BC4-'Data 2022'!BF4)*1000/'Data 2022'!C4)</f>
        <v>16.793462947309102</v>
      </c>
      <c r="BI4" s="119" t="e">
        <f>+IF('Data 2022'!BC4-'Data 2022'!BF4=0,"",('Data 2022'!BD4-'Data 2022'!BE4-'Data 2022'!BG4-'Data 2022'!#REF!)*1000000/'Data 2022'!C4)</f>
        <v>#REF!</v>
      </c>
      <c r="BJ4" s="119" t="str">
        <f>+IF('Data 2022'!BF4=0,"",('Data 2022'!BG4)*1000000/'Data 2022'!BF4)</f>
        <v/>
      </c>
      <c r="BK4" s="119" t="str">
        <f>+IF('Data 2022'!BF4=0,"",('Data 2022'!BG4-'Data 2022'!#REF!)*1000000/'Data 2022'!BF4)</f>
        <v/>
      </c>
      <c r="BL4" s="120" t="str">
        <f>+IF('Data 2022'!BF4=0,"",'Data 2022'!BF4*1000/'Data 2022'!C4)</f>
        <v/>
      </c>
      <c r="BM4" s="119" t="str">
        <f>+IF('Data 2022'!BF4=0,"",('Data 2022'!BG4-'Data 2022'!#REF!)*1000000/'Data 2022'!C4)</f>
        <v/>
      </c>
      <c r="BN4" s="119">
        <f>+IF('Data 2022'!L4+'Data 2022'!O4+'Data 2022'!X4+'Data 2022'!AA4=0,"",('Data 2022'!M4+'Data 2022'!P4+'Data 2022'!Y4+'Data 2022'!AB4)*1000000/('Data 2022'!L4+'Data 2022'!O4+'Data 2022'!X4+'Data 2022'!AA4))</f>
        <v>814529.9145299145</v>
      </c>
      <c r="BO4" s="119">
        <f>+IF('Data 2022'!L4+'Data 2022'!O4+'Data 2022'!X4+'Data 2022'!AA4=0,"",('Data 2022'!M4-'Data 2022'!N4+'Data 2022'!P4-'Data 2022'!Q4+'Data 2022'!Y4-'Data 2022'!Z4+'Data 2022'!AB4-'Data 2022'!AC4)*1000000/('Data 2022'!L4+'Data 2022'!O4+'Data 2022'!X4+'Data 2022'!AA4))</f>
        <v>695726.49572649563</v>
      </c>
      <c r="BP4" s="120">
        <f>+('Data 2022'!L4+'Data 2022'!O4+'Data 2022'!X4+'Data 2022'!AA4)*1000/'Data 2022'!C4</f>
        <v>8.2417582417582409</v>
      </c>
      <c r="BQ4" s="119">
        <f>+('Data 2022'!M4-'Data 2022'!N4+'Data 2022'!P4-'Data 2022'!Q4+'Data 2022'!Y4-'Data 2022'!Z4+'Data 2022'!AB4-'Data 2022'!AC4)*1000000/('Data 2022'!C4)</f>
        <v>5734.0095801634252</v>
      </c>
      <c r="BR4" s="122">
        <f>+IF('Data 2022'!AU4=0,"",'Data 2022'!AU4*1000/'Data 2022'!$C4)</f>
        <v>7.0442378134685832E-2</v>
      </c>
      <c r="BS4" s="122">
        <f>+IF('Data 2022'!AV4=0,"",'Data 2022'!AV4*1000/'Data 2022'!$C4)</f>
        <v>7.0442378134685832E-2</v>
      </c>
      <c r="BT4" s="122">
        <f>+IF('Data 2022'!AS4=0,"",'Data 2022'!AS4*1000/'Data 2022'!$C4)</f>
        <v>7.0442378134685832E-2</v>
      </c>
      <c r="BU4" s="122">
        <f>+IF('Data 2022'!AT4=0,"",'Data 2022'!AT4*1000/'Data 2022'!$C4)</f>
        <v>7.0442378134685832E-2</v>
      </c>
      <c r="BV4" s="122">
        <f>+IF('Data 2022'!AU4=0,"",'Data 2022'!AU4*1000/'Data 2022'!$C4)</f>
        <v>7.0442378134685832E-2</v>
      </c>
      <c r="BW4" s="122">
        <f>+IF('Data 2022'!AV4=0,"",'Data 2022'!AV4*1000/'Data 2022'!$C4)</f>
        <v>7.0442378134685832E-2</v>
      </c>
      <c r="BX4" s="122">
        <f>+IF('Data 2022'!AW4=0,"",'Data 2022'!AW4*1000/'Data 2022'!$C4)</f>
        <v>7.0442378134685832E-2</v>
      </c>
      <c r="BY4" s="122">
        <f>+IF('Data 2022'!AX4=0,"",'Data 2022'!AX4*1000/'Data 2022'!$C4)</f>
        <v>7.0442378134685832E-2</v>
      </c>
      <c r="BZ4" s="122">
        <f>+IF('Data 2022'!AY4=0,"",'Data 2022'!AY4*1000/'Data 2022'!$C4)</f>
        <v>7.0442378134685832E-2</v>
      </c>
      <c r="CA4" s="122">
        <f>+IF('Data 2022'!AZ4=0,"",'Data 2022'!AZ4*1000/'Data 2022'!$C4)</f>
        <v>7.0442378134685832E-2</v>
      </c>
      <c r="CB4" s="122">
        <f>+IF('Data 2022'!BA4=0,"",'Data 2022'!BA4*1000/'Data 2022'!$C4)</f>
        <v>0.35221189067342912</v>
      </c>
      <c r="CC4" s="122">
        <f>+IF('Data 2022'!BB4=0,"",'Data 2022'!BB4*1000/'Data 2022'!$C4)</f>
        <v>0.35221189067342912</v>
      </c>
      <c r="CF4" s="81" t="e">
        <f>+IF('Data 2022'!BD4-'Data 2022'!BG4-'Data 2022'!E4+'Data 2022'!BE4+'Data 2022'!#REF!+'Data 2022'!#REF!=0,"",('Data 2022'!BD4-'Data 2022'!BG4-'Data 2022'!E4+'Data 2022'!BE4+'Data 2022'!#REF!+'Data 2022'!#REF!)*1000000/('Data 2022'!BC4-'Data 2022'!BF4-'Data 2022'!D4))</f>
        <v>#REF!</v>
      </c>
      <c r="CG4" s="82">
        <f>+IF('Data 2022'!BD4-'Data 2022'!BG4-'Data 2022'!E4=0,"",('Data 2022'!BD4-'Data 2022'!BG4-'Data 2022'!E4)*1000000/('Data 2022'!BC4-'Data 2022'!BF4-'Data 2022'!D4))</f>
        <v>590134.52914798202</v>
      </c>
      <c r="CH4" s="83">
        <f>+IF('Data 2022'!BC4-'Data 2022'!BF4-'Data 2022'!D4=0,"",('Data 2022'!BC4-'Data 2022'!BF4-'Data 2022'!D4)*1000/'Data 2022'!C4)</f>
        <v>15.70865032403494</v>
      </c>
      <c r="CI4" s="84">
        <f>+IF('Data 2022'!BD4-'Data 2022'!BG4-'Data 2022'!E4=0,"",('Data 2022'!BD4-'Data 2022'!BG4-'Data 2022'!E4)*1000000/'Data 2022'!C4)</f>
        <v>9270.2169625246552</v>
      </c>
    </row>
    <row r="5" spans="1:87" x14ac:dyDescent="0.25">
      <c r="A5" s="92" t="s">
        <v>2</v>
      </c>
      <c r="B5" s="119">
        <f>+IF('Data 2022'!D5=0,"",('Data 2022'!E5)*1000000/'Data 2022'!D5)</f>
        <v>207716.28994544037</v>
      </c>
      <c r="C5" s="119" t="e">
        <f>+IF('Data 2022'!D5=0,"",('Data 2022'!E5-'Data 2022'!#REF!)*1000000/'Data 2022'!D5)</f>
        <v>#REF!</v>
      </c>
      <c r="D5" s="120">
        <f>+IF('Data 2022'!D5=0,"",'Data 2022'!D5*1000/'Data 2022'!C5)</f>
        <v>0.43921810276950463</v>
      </c>
      <c r="E5" s="119">
        <f>+IF('Data 2022'!D5=0,"",'Data 2022'!E5*1000000/'Data 2022'!C5)</f>
        <v>91.232754784156654</v>
      </c>
      <c r="F5" s="121">
        <f>+IF('Data 2022'!F5=0,"",('Data 2022'!G5)*1000000/'Data 2022'!F5)</f>
        <v>619000</v>
      </c>
      <c r="G5" s="121">
        <f>+IF('Data 2022'!F5=0,"",('Data 2022'!G5-'Data 2022'!H5)*1000000/'Data 2022'!F5)</f>
        <v>619000</v>
      </c>
      <c r="H5" s="120">
        <f>+IF('Data 2022'!F5=0,"",'Data 2022'!F5*1000/'Data 2022'!C5)</f>
        <v>3.4233679093492175E-2</v>
      </c>
      <c r="I5" s="119">
        <f>+IF('Data 2022'!F5=0,"",'Data 2022'!G5*1000000/'Data 2022'!C5)</f>
        <v>21.190647358871658</v>
      </c>
      <c r="J5" s="119">
        <f>+IF('Data 2022'!I5=0,"",('Data 2022'!J5)*1000000/'Data 2022'!I5)</f>
        <v>1541394.5278022948</v>
      </c>
      <c r="K5" s="119">
        <f>+IF('Data 2022'!I5=0,"",('Data 2022'!J5-'Data 2022'!K5)*1000000/'Data 2022'!I5)</f>
        <v>1260458.9585172108</v>
      </c>
      <c r="L5" s="120">
        <f>+IF('Data 2022'!I5=0,"",'Data 2022'!I5*1000/'Data 2022'!C5)</f>
        <v>0.38786758412926636</v>
      </c>
      <c r="M5" s="119">
        <f>+IF('Data 2022'!I5=0,"",'Data 2022'!J5*1000000/'Data 2022'!C5)</f>
        <v>597.85697168874742</v>
      </c>
      <c r="N5" s="119">
        <f>+IF('Data 2022'!L5=0,"",('Data 2022'!M5)*1000000/'Data 2022'!L5)</f>
        <v>909422.20704958611</v>
      </c>
      <c r="O5" s="119">
        <f>+IF('Data 2022'!L5=0,"",('Data 2022'!M5-'Data 2022'!N5)*1000000/'Data 2022'!L5)</f>
        <v>786592.1310915763</v>
      </c>
      <c r="P5" s="120">
        <f>+IF('Data 2022'!L5=0,"",'Data 2022'!L5*1000/'Data 2022'!C5)</f>
        <v>4.0111601793844782</v>
      </c>
      <c r="Q5" s="119">
        <f>+IF('Data 2022'!L5=0,"",'Data 2022'!M5*1000000/'Data 2022'!C5)</f>
        <v>3647.838143165246</v>
      </c>
      <c r="R5" s="119">
        <f>+IF('Data 2022'!O5=0,"",('Data 2022'!P5)*1000000/'Data 2022'!O5)</f>
        <v>70172.04587890103</v>
      </c>
      <c r="S5" s="119">
        <f>+IF('Data 2022'!O5=0,"",('Data 2022'!P5-'Data 2022'!Q5)*1000000/'Data 2022'!O5)</f>
        <v>68411.576420378769</v>
      </c>
      <c r="T5" s="120">
        <f>+IF('Data 2022'!O5=0,"",'Data 2022'!O5*1000/'Data 2022'!C5)</f>
        <v>10.267365033720173</v>
      </c>
      <c r="U5" s="119">
        <f>+IF('Data 2022'!O5=0,"",'Data 2022'!P5*1000000/'Data 2022'!C5)</f>
        <v>720.4820102016364</v>
      </c>
      <c r="V5" s="119">
        <f>+IF('Data 2022'!X5=0,"",('Data 2022'!Y5)*1000000/'Data 2022'!X5)</f>
        <v>1253096.4467005075</v>
      </c>
      <c r="W5" s="119">
        <f>+IF('Data 2022'!X5=0,"",('Data 2022'!Y5-'Data 2022'!Z5)*1000000/'Data 2022'!X5)</f>
        <v>930131.97969543166</v>
      </c>
      <c r="X5" s="120">
        <f>+IF('Data 2022'!X5=0,"",'Data 2022'!X5*1000/'Data 2022'!C5)</f>
        <v>1.6860086953544897</v>
      </c>
      <c r="Y5" s="119">
        <f>+IF('Data 2022'!X5=0,"",'Data 2022'!Y5*1000000/'Data 2022'!C5)</f>
        <v>2112.7315052548697</v>
      </c>
      <c r="Z5" s="119">
        <f>+IF('Data 2022'!AA5=0,"",('Data 2022'!AB5)*1000000/'Data 2022'!AA5)</f>
        <v>864385.67493112944</v>
      </c>
      <c r="AA5" s="119">
        <f>+IF('Data 2022'!AA5=0,"",('Data 2022'!AB5-'Data 2022'!AC5)*1000000/'Data 2022'!AA5)</f>
        <v>809939.39393939392</v>
      </c>
      <c r="AB5" s="120">
        <f>+IF('Data 2022'!AA5=0,"",'Data 2022'!AA5*1000/'Data 2022'!C5)</f>
        <v>3.1067063777344153</v>
      </c>
      <c r="AC5" s="119">
        <f>+IF('Data 2022'!AA5=0,"",'Data 2022'!AB5*1000000/'Data 2022'!C5)</f>
        <v>2685.392489130807</v>
      </c>
      <c r="AD5" s="119">
        <f>+IF('Data 2022'!AD5=0,"",('Data 2022'!AE5)*1000000/'Data 2022'!AD5)</f>
        <v>32693.877551020407</v>
      </c>
      <c r="AE5" s="119">
        <f>+IF('Data 2022'!AD5=0,"",('Data 2022'!AE5-'Data 2022'!AF5)*1000000/'Data 2022'!AD5)</f>
        <v>32642.857142857149</v>
      </c>
      <c r="AF5" s="120">
        <f>+IF('Data 2022'!AD5=0,"",'Data 2022'!AD5*1000/'Data 2022'!C5)</f>
        <v>3.3549005511622334</v>
      </c>
      <c r="AG5" s="119">
        <f>+IF('Data 2022'!AD5=0,"",'Data 2022'!AE5*1000000/'Data 2022'!C5)</f>
        <v>109.68470781554893</v>
      </c>
      <c r="AH5" s="119">
        <f>+IF('Data 2022'!AG5=0,"",('Data 2022'!AH5)*1000000/'Data 2022'!AG5)</f>
        <v>135257.99849186686</v>
      </c>
      <c r="AI5" s="119">
        <f>+IF('Data 2022'!AG5=0,"",('Data 2022'!AH5-'Data 2022'!AI5)*1000000/'Data 2022'!AG5)</f>
        <v>135257.99849186686</v>
      </c>
      <c r="AJ5" s="120">
        <f>+IF('Data 2022'!AG5=0,"",'Data 2022'!AG5*1000/'Data 2022'!C5)</f>
        <v>3.1779124302488788</v>
      </c>
      <c r="AK5" s="119">
        <f>+IF('Data 2022'!AG5=0,"",'Data 2022'!AH5*1000000/'Data 2022'!C5)</f>
        <v>429.83807469788781</v>
      </c>
      <c r="AL5" s="119">
        <f>+IF('Data 2022'!AJ5=0,"",('Data 2022'!AK5)*1000000/'Data 2022'!AJ5)</f>
        <v>180342.14618973562</v>
      </c>
      <c r="AM5" s="119">
        <f>+IF('Data 2022'!AJ5=0,"",('Data 2022'!AK5-'Data 2022'!AL5)*1000000/'Data 2022'!AJ5)</f>
        <v>178326.59409020215</v>
      </c>
      <c r="AN5" s="120">
        <f>+IF('Data 2022'!AJ5=0,"",'Data 2022'!AJ5*1000/'Data 2022'!C5)</f>
        <v>5.5030639142788678</v>
      </c>
      <c r="AO5" s="119">
        <f>+IF('Data 2022'!AJ5=0,"",'Data 2022'!AK5*1000000/'Data 2022'!C5)</f>
        <v>992.43435692033825</v>
      </c>
      <c r="AP5" s="119">
        <f>+IF('Data 2022'!AM5=0,"",('Data 2022'!AN5)*1000000/'Data 2022'!AM5)</f>
        <v>66071.428571428565</v>
      </c>
      <c r="AQ5" s="119" t="e">
        <f>+IF('Data 2022'!AM5=0,"",('Data 2022'!AN5-'Data 2022'!#REF!)*1000000/'Data 2022'!AM5)</f>
        <v>#REF!</v>
      </c>
      <c r="AR5" s="120">
        <f>+IF('Data 2022'!AM5=0,"",'Data 2022'!AM5*1000/'Data 2022'!C5)</f>
        <v>0.47927150730889051</v>
      </c>
      <c r="AS5" s="119">
        <f>+IF('Data 2022'!AM5=0,"",'Data 2022'!AN5*1000000/'Data 2022'!C5)</f>
        <v>31.666153161480263</v>
      </c>
      <c r="AT5" s="119">
        <f>+IF('Data 2022'!AO5=0,"",('Data 2022'!AP5)*1000000/'Data 2022'!AO5)</f>
        <v>66767.123287671231</v>
      </c>
      <c r="AU5" s="119" t="e">
        <f>+IF('Data 2022'!AO5=0,"",('Data 2022'!AP5-'Data 2022'!#REF!)*1000000/'Data 2022'!AO5)</f>
        <v>#REF!</v>
      </c>
      <c r="AV5" s="120">
        <f>+IF('Data 2022'!AO5=0,"",'Data 2022'!AO5*1000/'Data 2022'!C5)</f>
        <v>2.4990585738249291</v>
      </c>
      <c r="AW5" s="119">
        <f>+IF('Data 2022'!AO5=0,"",'Data 2022'!AP5*1000000/'Data 2022'!C5)</f>
        <v>166.85495190168086</v>
      </c>
      <c r="AX5" s="119">
        <f>+IF('Data 2022'!U5=0,"",('Data 2022'!V5)*1000000/'Data 2022'!U5)</f>
        <v>595943.661971831</v>
      </c>
      <c r="AY5" s="119">
        <f>+IF('Data 2022'!U5=0,"",('Data 2022'!V5-'Data 2022'!W5)*1000000/'Data 2022'!U5)</f>
        <v>297971.8309859155</v>
      </c>
      <c r="AZ5" s="120">
        <f>+IF('Data 2022'!U5=0,"",'Data 2022'!U5*1000/'Data 2022'!C5)</f>
        <v>0.60764780390948614</v>
      </c>
      <c r="BA5" s="119">
        <f>+IF('Data 2022'!U5=0,"",'Data 2022'!V5*1000000/'Data 2022'!C5)</f>
        <v>362.12385745096026</v>
      </c>
      <c r="BB5" s="119">
        <f>+IF(AT5="","",+IF('Data 2022'!BC5=0,0,('Data 2022'!BD5)*1000000/'Data 2022'!BC5))</f>
        <v>336648.11569643166</v>
      </c>
      <c r="BC5" s="119" t="e">
        <f>+IF(AU5="","",+IF('Data 2022'!BC5=0,"",('Data 2022'!BD5-'Data 2022'!BE5)*1000000/'Data 2022'!BC5))</f>
        <v>#REF!</v>
      </c>
      <c r="BD5" s="120">
        <f>+IF(AV5="","",IF('Data 2022'!BC5=0,"",'Data 2022'!BC5*1000/'Data 2022'!C5))</f>
        <v>35.554414432919103</v>
      </c>
      <c r="BE5" s="119">
        <f>+IF(AW5="","",IF('Data 2022'!BC5=0,"",('Data 2022'!BD5-'Data 2022'!BE5)*1000000/'Data 2022'!C5))</f>
        <v>10443.600013693474</v>
      </c>
      <c r="BF5" s="119">
        <f>+IF('Data 2022'!BC5-'Data 2022'!BF5=0,"",('Data 2022'!BD5-'Data 2022'!BG5)*1000000/('Data 2022'!BC5-'Data 2022'!BF5))</f>
        <v>361332.73082662531</v>
      </c>
      <c r="BG5" s="119" t="e">
        <f>+IF('Data 2022'!BC5-'Data 2022'!BF5=0,"",('Data 2022'!BD5-'Data 2022'!BE5-'Data 2022'!BG5-'Data 2022'!#REF!)*1000000/('Data 2022'!BC5-'Data 2022'!BF5))</f>
        <v>#REF!</v>
      </c>
      <c r="BH5" s="120">
        <f>+IF('Data 2022'!BC5-'Data 2022'!BF5=0,"",('Data 2022'!BC5-'Data 2022'!BF5)*1000/'Data 2022'!C5)</f>
        <v>32.576084351785283</v>
      </c>
      <c r="BI5" s="119" t="e">
        <f>+IF('Data 2022'!BC5-'Data 2022'!BF5=0,"",('Data 2022'!BD5-'Data 2022'!BE5-'Data 2022'!BG5-'Data 2022'!#REF!)*1000000/'Data 2022'!C5)</f>
        <v>#REF!</v>
      </c>
      <c r="BJ5" s="119">
        <f>+IF('Data 2022'!BF5=0,"",('Data 2022'!BG5)*1000000/'Data 2022'!BF5)</f>
        <v>66655.172413793087</v>
      </c>
      <c r="BK5" s="119" t="e">
        <f>+IF('Data 2022'!BF5=0,"",('Data 2022'!BG5-'Data 2022'!#REF!)*1000000/'Data 2022'!BF5)</f>
        <v>#REF!</v>
      </c>
      <c r="BL5" s="120">
        <f>+IF('Data 2022'!BF5=0,"",'Data 2022'!BF5*1000/'Data 2022'!C5)</f>
        <v>2.9783300811338194</v>
      </c>
      <c r="BM5" s="119" t="e">
        <f>+IF('Data 2022'!BF5=0,"",('Data 2022'!BG5-'Data 2022'!#REF!)*1000000/'Data 2022'!C5)</f>
        <v>#REF!</v>
      </c>
      <c r="BN5" s="119">
        <f>+IF('Data 2022'!L5+'Data 2022'!O5+'Data 2022'!X5+'Data 2022'!AA5=0,"",('Data 2022'!M5+'Data 2022'!P5+'Data 2022'!Y5+'Data 2022'!AB5)*1000000/('Data 2022'!L5+'Data 2022'!O5+'Data 2022'!X5+'Data 2022'!AA5))</f>
        <v>480642.26606113918</v>
      </c>
      <c r="BO5" s="119">
        <f>+IF('Data 2022'!L5+'Data 2022'!O5+'Data 2022'!X5+'Data 2022'!AA5=0,"",('Data 2022'!M5-'Data 2022'!N5+'Data 2022'!P5-'Data 2022'!Q5+'Data 2022'!Y5-'Data 2022'!Z5+'Data 2022'!AB5-'Data 2022'!AC5)*1000000/('Data 2022'!L5+'Data 2022'!O5+'Data 2022'!X5+'Data 2022'!AA5))</f>
        <v>416438.99549444433</v>
      </c>
      <c r="BP5" s="120">
        <f>+('Data 2022'!L5+'Data 2022'!O5+'Data 2022'!X5+'Data 2022'!AA5)*1000/'Data 2022'!C5</f>
        <v>19.071240286193557</v>
      </c>
      <c r="BQ5" s="119">
        <f>+('Data 2022'!M5-'Data 2022'!N5+'Data 2022'!P5-'Data 2022'!Q5+'Data 2022'!Y5-'Data 2022'!Z5+'Data 2022'!AB5-'Data 2022'!AC5)*1000000/('Data 2022'!C5)</f>
        <v>7942.0081476156247</v>
      </c>
      <c r="BR5" s="122">
        <f>+IF('Data 2022'!AU5=0,"",'Data 2022'!AU5*1000/'Data 2022'!$C5)</f>
        <v>3.2521995138817568</v>
      </c>
      <c r="BS5" s="122">
        <f>+IF('Data 2022'!AV5=0,"",'Data 2022'!AV5*1000/'Data 2022'!$C5)</f>
        <v>0.58197254458936698</v>
      </c>
      <c r="BT5" s="122">
        <f>+IF('Data 2022'!AS5=0,"",'Data 2022'!AS5*1000/'Data 2022'!$C5)</f>
        <v>0.34233679093492175</v>
      </c>
      <c r="BU5" s="122">
        <f>+IF('Data 2022'!AT5=0,"",'Data 2022'!AT5*1000/'Data 2022'!$C5)</f>
        <v>0.23963575365444525</v>
      </c>
      <c r="BV5" s="122">
        <f>+IF('Data 2022'!AU5=0,"",'Data 2022'!AU5*1000/'Data 2022'!$C5)</f>
        <v>3.2521995138817568</v>
      </c>
      <c r="BW5" s="122">
        <f>+IF('Data 2022'!AV5=0,"",'Data 2022'!AV5*1000/'Data 2022'!$C5)</f>
        <v>0.58197254458936698</v>
      </c>
      <c r="BX5" s="122">
        <f>+IF('Data 2022'!AW5=0,"",'Data 2022'!AW5*1000/'Data 2022'!$C5)</f>
        <v>1.711683954674609</v>
      </c>
      <c r="BY5" s="122">
        <f>+IF('Data 2022'!AX5=0,"",'Data 2022'!AX5*1000/'Data 2022'!$C5)</f>
        <v>0.20540207456095305</v>
      </c>
      <c r="BZ5" s="122">
        <f>+IF('Data 2022'!AY5=0,"",'Data 2022'!AY5*1000/'Data 2022'!$C5)</f>
        <v>1.6774502755811167</v>
      </c>
      <c r="CA5" s="122">
        <f>+IF('Data 2022'!AZ5=0,"",'Data 2022'!AZ5*1000/'Data 2022'!$C5)</f>
        <v>0.61620622368285916</v>
      </c>
      <c r="CB5" s="122">
        <f>+IF('Data 2022'!BA5=0,"",'Data 2022'!BA5*1000/'Data 2022'!$C5)</f>
        <v>6.9836705350724042</v>
      </c>
      <c r="CC5" s="122">
        <f>+IF('Data 2022'!BB5=0,"",'Data 2022'!BB5*1000/'Data 2022'!$C5)</f>
        <v>1.6432165964876244</v>
      </c>
      <c r="CF5" s="81" t="e">
        <f>+IF('Data 2022'!BD5-'Data 2022'!BG5-'Data 2022'!E5+'Data 2022'!BE5+'Data 2022'!#REF!+'Data 2022'!#REF!=0,"",('Data 2022'!BD5-'Data 2022'!BG5-'Data 2022'!E5+'Data 2022'!BE5+'Data 2022'!#REF!+'Data 2022'!#REF!)*1000000/('Data 2022'!BC5-'Data 2022'!BF5-'Data 2022'!D5))</f>
        <v>#REF!</v>
      </c>
      <c r="CG5" s="82">
        <f>+IF('Data 2022'!BD5-'Data 2022'!BG5-'Data 2022'!E5=0,"",('Data 2022'!BD5-'Data 2022'!BG5-'Data 2022'!E5)*1000000/('Data 2022'!BC5-'Data 2022'!BF5-'Data 2022'!D5))</f>
        <v>363432.22370173107</v>
      </c>
      <c r="CH5" s="83">
        <f>+IF('Data 2022'!BC5-'Data 2022'!BF5-'Data 2022'!D5=0,"",('Data 2022'!BC5-'Data 2022'!BF5-'Data 2022'!D5)*1000/'Data 2022'!C5)</f>
        <v>32.136866249015775</v>
      </c>
      <c r="CI5" s="84">
        <f>+IF('Data 2022'!BD5-'Data 2022'!BG5-'Data 2022'!E5=0,"",('Data 2022'!BD5-'Data 2022'!BG5-'Data 2022'!E5)*1000000/'Data 2022'!C5)</f>
        <v>11679.572763684913</v>
      </c>
    </row>
    <row r="6" spans="1:87" x14ac:dyDescent="0.25">
      <c r="A6" s="92" t="s">
        <v>3</v>
      </c>
      <c r="B6" s="119">
        <f>+IF('Data 2022'!D6=0,"",('Data 2022'!E6)*1000000/'Data 2022'!D6)</f>
        <v>267391.30434782611</v>
      </c>
      <c r="C6" s="119" t="e">
        <f>+IF('Data 2022'!D6=0,"",('Data 2022'!E6-'Data 2022'!#REF!)*1000000/'Data 2022'!D6)</f>
        <v>#REF!</v>
      </c>
      <c r="D6" s="120">
        <f>+IF('Data 2022'!D6=0,"",'Data 2022'!D6*1000/'Data 2022'!C6)</f>
        <v>2.188287902573617</v>
      </c>
      <c r="E6" s="119">
        <f>+IF('Data 2022'!D6=0,"",'Data 2022'!E6*1000000/'Data 2022'!C6)</f>
        <v>585.12915655772804</v>
      </c>
      <c r="F6" s="121" t="str">
        <f>+IF('Data 2022'!F6=0,"",('Data 2022'!G6)*1000000/'Data 2022'!F6)</f>
        <v/>
      </c>
      <c r="G6" s="121" t="str">
        <f>+IF('Data 2022'!F6=0,"",('Data 2022'!G6-'Data 2022'!H6)*1000000/'Data 2022'!F6)</f>
        <v/>
      </c>
      <c r="H6" s="120" t="str">
        <f>+IF('Data 2022'!F6=0,"",'Data 2022'!F6*1000/'Data 2022'!C6)</f>
        <v/>
      </c>
      <c r="I6" s="119" t="str">
        <f>+IF('Data 2022'!F6=0,"",'Data 2022'!G6*1000000/'Data 2022'!C6)</f>
        <v/>
      </c>
      <c r="J6" s="119">
        <f>+IF('Data 2022'!I6=0,"",('Data 2022'!J6)*1000000/'Data 2022'!I6)</f>
        <v>1600000</v>
      </c>
      <c r="K6" s="119">
        <f>+IF('Data 2022'!I6=0,"",('Data 2022'!J6-'Data 2022'!K6)*1000000/'Data 2022'!I6)</f>
        <v>1160000</v>
      </c>
      <c r="L6" s="120">
        <f>+IF('Data 2022'!I6=0,"",'Data 2022'!I6*1000/'Data 2022'!C6)</f>
        <v>0.23785738071452356</v>
      </c>
      <c r="M6" s="119">
        <f>+IF('Data 2022'!I6=0,"",'Data 2022'!J6*1000000/'Data 2022'!C6)</f>
        <v>380.57180914323772</v>
      </c>
      <c r="N6" s="119">
        <f>+IF('Data 2022'!L6=0,"",('Data 2022'!M6)*1000000/'Data 2022'!L6)</f>
        <v>880193.90581717447</v>
      </c>
      <c r="O6" s="119">
        <f>+IF('Data 2022'!L6=0,"",('Data 2022'!M6-'Data 2022'!N6)*1000000/'Data 2022'!L6)</f>
        <v>798476.45429362881</v>
      </c>
      <c r="P6" s="120">
        <f>+IF('Data 2022'!L6=0,"",'Data 2022'!L6*1000/'Data 2022'!C6)</f>
        <v>6.8693211550354407</v>
      </c>
      <c r="Q6" s="119">
        <f>+IF('Data 2022'!L6=0,"",'Data 2022'!M6*1000000/'Data 2022'!C6)</f>
        <v>6046.3346177631893</v>
      </c>
      <c r="R6" s="119">
        <f>+IF('Data 2022'!O6=0,"",('Data 2022'!P6)*1000000/'Data 2022'!O6)</f>
        <v>79279.76350443429</v>
      </c>
      <c r="S6" s="119">
        <f>+IF('Data 2022'!O6=0,"",('Data 2022'!P6-'Data 2022'!Q6)*1000000/'Data 2022'!O6)</f>
        <v>79279.76350443429</v>
      </c>
      <c r="T6" s="120">
        <f>+IF('Data 2022'!O6=0,"",'Data 2022'!O6*1000/'Data 2022'!C6)</f>
        <v>17.701346272774845</v>
      </c>
      <c r="U6" s="119">
        <f>+IF('Data 2022'!O6=0,"",'Data 2022'!P6*1000000/'Data 2022'!C6)</f>
        <v>1403.3585462156891</v>
      </c>
      <c r="V6" s="119">
        <f>+IF('Data 2022'!X6=0,"",('Data 2022'!Y6)*1000000/'Data 2022'!X6)</f>
        <v>1533333.3333333333</v>
      </c>
      <c r="W6" s="119">
        <f>+IF('Data 2022'!X6=0,"",('Data 2022'!Y6-'Data 2022'!Z6)*1000000/'Data 2022'!X6)</f>
        <v>1266666.6666666667</v>
      </c>
      <c r="X6" s="120">
        <f>+IF('Data 2022'!X6=0,"",'Data 2022'!X6*1000/'Data 2022'!C6)</f>
        <v>0.14271442842871415</v>
      </c>
      <c r="Y6" s="119">
        <f>+IF('Data 2022'!X6=0,"",'Data 2022'!Y6*1000000/'Data 2022'!C6)</f>
        <v>218.82879025736167</v>
      </c>
      <c r="Z6" s="119">
        <f>+IF('Data 2022'!AA6=0,"",('Data 2022'!AB6)*1000000/'Data 2022'!AA6)</f>
        <v>1029673.590504451</v>
      </c>
      <c r="AA6" s="119">
        <f>+IF('Data 2022'!AA6=0,"",('Data 2022'!AB6-'Data 2022'!AC6)*1000000/'Data 2022'!AA6)</f>
        <v>836795.25222551927</v>
      </c>
      <c r="AB6" s="120">
        <f>+IF('Data 2022'!AA6=0,"",'Data 2022'!AA6*1000/'Data 2022'!C6)</f>
        <v>1.6031587460158889</v>
      </c>
      <c r="AC6" s="119">
        <f>+IF('Data 2022'!AA6=0,"",'Data 2022'!AB6*1000000/'Data 2022'!C6)</f>
        <v>1650.7302221587936</v>
      </c>
      <c r="AD6" s="119">
        <f>+IF('Data 2022'!AD6=0,"",('Data 2022'!AE6)*1000000/'Data 2022'!AD6)</f>
        <v>20806.241872561768</v>
      </c>
      <c r="AE6" s="119">
        <f>+IF('Data 2022'!AD6=0,"",('Data 2022'!AE6-'Data 2022'!AF6)*1000000/'Data 2022'!AD6)</f>
        <v>20806.241872561768</v>
      </c>
      <c r="AF6" s="120">
        <f>+IF('Data 2022'!AD6=0,"",'Data 2022'!AD6*1000/'Data 2022'!C6)</f>
        <v>3.6582465153893726</v>
      </c>
      <c r="AG6" s="119">
        <f>+IF('Data 2022'!AD6=0,"",'Data 2022'!AE6*1000000/'Data 2022'!C6)</f>
        <v>76.114361828647546</v>
      </c>
      <c r="AH6" s="119">
        <f>+IF('Data 2022'!AG6=0,"",('Data 2022'!AH6)*1000000/'Data 2022'!AG6)</f>
        <v>161111.11111111112</v>
      </c>
      <c r="AI6" s="119">
        <f>+IF('Data 2022'!AG6=0,"",('Data 2022'!AH6-'Data 2022'!AI6)*1000000/'Data 2022'!AG6)</f>
        <v>161111.11111111112</v>
      </c>
      <c r="AJ6" s="120">
        <f>+IF('Data 2022'!AG6=0,"",'Data 2022'!AG6*1000/'Data 2022'!C6)</f>
        <v>0.85628657057228486</v>
      </c>
      <c r="AK6" s="119">
        <f>+IF('Data 2022'!AG6=0,"",'Data 2022'!AH6*1000000/'Data 2022'!C6)</f>
        <v>137.95728081442368</v>
      </c>
      <c r="AL6" s="119">
        <f>+IF('Data 2022'!AJ6=0,"",('Data 2022'!AK6)*1000000/'Data 2022'!AJ6)</f>
        <v>141054.19450631033</v>
      </c>
      <c r="AM6" s="119">
        <f>+IF('Data 2022'!AJ6=0,"",('Data 2022'!AK6-'Data 2022'!AL6)*1000000/'Data 2022'!AJ6)</f>
        <v>141054.19450631033</v>
      </c>
      <c r="AN6" s="120">
        <f>+IF('Data 2022'!AJ6=0,"",'Data 2022'!AJ6*1000/'Data 2022'!C6)</f>
        <v>6.4078778364492655</v>
      </c>
      <c r="AO6" s="119">
        <f>+IF('Data 2022'!AJ6=0,"",'Data 2022'!AK6*1000000/'Data 2022'!C6)</f>
        <v>903.85804671518952</v>
      </c>
      <c r="AP6" s="119" t="str">
        <f>+IF('Data 2022'!AM6=0,"",('Data 2022'!AN6)*1000000/'Data 2022'!AM6)</f>
        <v/>
      </c>
      <c r="AQ6" s="119" t="str">
        <f>+IF('Data 2022'!AM6=0,"",('Data 2022'!AN6-'Data 2022'!#REF!)*1000000/'Data 2022'!AM6)</f>
        <v/>
      </c>
      <c r="AR6" s="120" t="str">
        <f>+IF('Data 2022'!AM6=0,"",'Data 2022'!AM6*1000/'Data 2022'!C6)</f>
        <v/>
      </c>
      <c r="AS6" s="119" t="str">
        <f>+IF('Data 2022'!AM6=0,"",'Data 2022'!AN6*1000000/'Data 2022'!C6)</f>
        <v/>
      </c>
      <c r="AT6" s="119">
        <f>+IF('Data 2022'!AO6=0,"",('Data 2022'!AP6)*1000000/'Data 2022'!AO6)</f>
        <v>2288.3295194508009</v>
      </c>
      <c r="AU6" s="119" t="e">
        <f>+IF('Data 2022'!AO6=0,"",('Data 2022'!AP6-'Data 2022'!#REF!)*1000000/'Data 2022'!AO6)</f>
        <v>#REF!</v>
      </c>
      <c r="AV6" s="120">
        <f>+IF('Data 2022'!AO6=0,"",'Data 2022'!AO6*1000/'Data 2022'!C6)</f>
        <v>2.078873507444936</v>
      </c>
      <c r="AW6" s="119">
        <f>+IF('Data 2022'!AO6=0,"",'Data 2022'!AP6*1000000/'Data 2022'!C6)</f>
        <v>4.7571476142904716</v>
      </c>
      <c r="AX6" s="119">
        <f>+IF('Data 2022'!U6=0,"",('Data 2022'!V6)*1000000/'Data 2022'!U6)</f>
        <v>544000</v>
      </c>
      <c r="AY6" s="119">
        <f>+IF('Data 2022'!U6=0,"",('Data 2022'!V6-'Data 2022'!W6)*1000000/'Data 2022'!U6)</f>
        <v>312000</v>
      </c>
      <c r="AZ6" s="120">
        <f>+IF('Data 2022'!U6=0,"",'Data 2022'!U6*1000/'Data 2022'!C6)</f>
        <v>0.59464345178630895</v>
      </c>
      <c r="BA6" s="119">
        <f>+IF('Data 2022'!U6=0,"",'Data 2022'!V6*1000000/'Data 2022'!C6)</f>
        <v>323.48603777175208</v>
      </c>
      <c r="BB6" s="119">
        <f>+IF(AT6="","",+IF('Data 2022'!BC6=0,0,('Data 2022'!BD6)*1000000/'Data 2022'!BC6))</f>
        <v>277078.65168539324</v>
      </c>
      <c r="BC6" s="119" t="e">
        <f>+IF(AU6="","",+IF('Data 2022'!BC6=0,"",('Data 2022'!BD6-'Data 2022'!BE6)*1000000/'Data 2022'!BC6))</f>
        <v>#REF!</v>
      </c>
      <c r="BD6" s="120">
        <f>+IF(AV6="","",IF('Data 2022'!BC6=0,"",'Data 2022'!BC6*1000/'Data 2022'!C6))</f>
        <v>42.338613767185194</v>
      </c>
      <c r="BE6" s="119">
        <f>+IF(AW6="","",IF('Data 2022'!BC6=0,"",('Data 2022'!BD6-'Data 2022'!BE6)*1000000/'Data 2022'!C6))</f>
        <v>10579.896294182008</v>
      </c>
      <c r="BF6" s="119">
        <f>+IF('Data 2022'!BC6-'Data 2022'!BF6=0,"",('Data 2022'!BD6-'Data 2022'!BG6)*1000000/('Data 2022'!BC6-'Data 2022'!BF6))</f>
        <v>291267.87191303325</v>
      </c>
      <c r="BG6" s="119" t="e">
        <f>+IF('Data 2022'!BC6-'Data 2022'!BF6=0,"",('Data 2022'!BD6-'Data 2022'!BE6-'Data 2022'!BG6-'Data 2022'!#REF!)*1000000/('Data 2022'!BC6-'Data 2022'!BF6))</f>
        <v>#REF!</v>
      </c>
      <c r="BH6" s="120">
        <f>+IF('Data 2022'!BC6-'Data 2022'!BF6=0,"",('Data 2022'!BC6-'Data 2022'!BF6)*1000/'Data 2022'!C6)</f>
        <v>40.259740259740262</v>
      </c>
      <c r="BI6" s="119" t="e">
        <f>+IF('Data 2022'!BC6-'Data 2022'!BF6=0,"",('Data 2022'!BD6-'Data 2022'!BE6-'Data 2022'!BG6-'Data 2022'!#REF!)*1000000/'Data 2022'!C6)</f>
        <v>#REF!</v>
      </c>
      <c r="BJ6" s="119">
        <f>+IF('Data 2022'!BF6=0,"",('Data 2022'!BG6)*1000000/'Data 2022'!BF6)</f>
        <v>2288.3295194508009</v>
      </c>
      <c r="BK6" s="119" t="e">
        <f>+IF('Data 2022'!BF6=0,"",('Data 2022'!BG6-'Data 2022'!#REF!)*1000000/'Data 2022'!BF6)</f>
        <v>#REF!</v>
      </c>
      <c r="BL6" s="120">
        <f>+IF('Data 2022'!BF6=0,"",'Data 2022'!BF6*1000/'Data 2022'!C6)</f>
        <v>2.078873507444936</v>
      </c>
      <c r="BM6" s="119" t="e">
        <f>+IF('Data 2022'!BF6=0,"",('Data 2022'!BG6-'Data 2022'!#REF!)*1000000/'Data 2022'!C6)</f>
        <v>#REF!</v>
      </c>
      <c r="BN6" s="119">
        <f>+IF('Data 2022'!L6+'Data 2022'!O6+'Data 2022'!X6+'Data 2022'!AA6=0,"",('Data 2022'!M6+'Data 2022'!P6+'Data 2022'!Y6+'Data 2022'!AB6)*1000000/('Data 2022'!L6+'Data 2022'!O6+'Data 2022'!X6+'Data 2022'!AA6))</f>
        <v>354121.47505422984</v>
      </c>
      <c r="BO6" s="119">
        <f>+IF('Data 2022'!L6+'Data 2022'!O6+'Data 2022'!X6+'Data 2022'!AA6=0,"",('Data 2022'!M6-'Data 2022'!N6+'Data 2022'!P6-'Data 2022'!Q6+'Data 2022'!Y6-'Data 2022'!Z6+'Data 2022'!AB6-'Data 2022'!AC6)*1000000/('Data 2022'!L6+'Data 2022'!O6+'Data 2022'!X6+'Data 2022'!AA6))</f>
        <v>319595.08315256686</v>
      </c>
      <c r="BP6" s="120">
        <f>+('Data 2022'!L6+'Data 2022'!O6+'Data 2022'!X6+'Data 2022'!AA6)*1000/'Data 2022'!C6</f>
        <v>26.316540602254889</v>
      </c>
      <c r="BQ6" s="119">
        <f>+('Data 2022'!M6-'Data 2022'!N6+'Data 2022'!P6-'Data 2022'!Q6+'Data 2022'!Y6-'Data 2022'!Z6+'Data 2022'!AB6-'Data 2022'!AC6)*1000000/('Data 2022'!C6)</f>
        <v>8410.6369820655527</v>
      </c>
      <c r="BR6" s="122">
        <f>+IF('Data 2022'!AU6=0,"",'Data 2022'!AU6*1000/'Data 2022'!$C6)</f>
        <v>2.2834308548594264</v>
      </c>
      <c r="BS6" s="122">
        <f>+IF('Data 2022'!AV6=0,"",'Data 2022'!AV6*1000/'Data 2022'!$C6)</f>
        <v>0.76114361828647548</v>
      </c>
      <c r="BT6" s="122">
        <f>+IF('Data 2022'!AS6=0,"",'Data 2022'!AS6*1000/'Data 2022'!$C6)</f>
        <v>0.19028590457161887</v>
      </c>
      <c r="BU6" s="122">
        <f>+IF('Data 2022'!AT6=0,"",'Data 2022'!AT6*1000/'Data 2022'!$C6)</f>
        <v>0.14271442842871415</v>
      </c>
      <c r="BV6" s="122">
        <f>+IF('Data 2022'!AU6=0,"",'Data 2022'!AU6*1000/'Data 2022'!$C6)</f>
        <v>2.2834308548594264</v>
      </c>
      <c r="BW6" s="122">
        <f>+IF('Data 2022'!AV6=0,"",'Data 2022'!AV6*1000/'Data 2022'!$C6)</f>
        <v>0.76114361828647548</v>
      </c>
      <c r="BX6" s="122">
        <f>+IF('Data 2022'!AW6=0,"",'Data 2022'!AW6*1000/'Data 2022'!$C6)</f>
        <v>0.57085771371485661</v>
      </c>
      <c r="BY6" s="122">
        <f>+IF('Data 2022'!AX6=0,"",'Data 2022'!AX6*1000/'Data 2022'!$C6)</f>
        <v>0.23785738071452356</v>
      </c>
      <c r="BZ6" s="122">
        <f>+IF('Data 2022'!AY6=0,"",'Data 2022'!AY6*1000/'Data 2022'!$C6)</f>
        <v>0.14271442842871415</v>
      </c>
      <c r="CA6" s="122">
        <f>+IF('Data 2022'!AZ6=0,"",'Data 2022'!AZ6*1000/'Data 2022'!$C6)</f>
        <v>4.7571476142904717E-2</v>
      </c>
      <c r="CB6" s="122">
        <f>+IF('Data 2022'!BA6=0,"",'Data 2022'!BA6*1000/'Data 2022'!$C6)</f>
        <v>3.187288901574616</v>
      </c>
      <c r="CC6" s="122">
        <f>+IF('Data 2022'!BB6=0,"",'Data 2022'!BB6*1000/'Data 2022'!$C6)</f>
        <v>1.1892869035726179</v>
      </c>
      <c r="CF6" s="81" t="e">
        <f>+IF('Data 2022'!BD6-'Data 2022'!BG6-'Data 2022'!E6+'Data 2022'!BE6+'Data 2022'!#REF!+'Data 2022'!#REF!=0,"",('Data 2022'!BD6-'Data 2022'!BG6-'Data 2022'!E6+'Data 2022'!BE6+'Data 2022'!#REF!+'Data 2022'!#REF!)*1000000/('Data 2022'!BC6-'Data 2022'!BF6-'Data 2022'!D6))</f>
        <v>#REF!</v>
      </c>
      <c r="CG6" s="82">
        <f>+IF('Data 2022'!BD6-'Data 2022'!BG6-'Data 2022'!E6=0,"",('Data 2022'!BD6-'Data 2022'!BG6-'Data 2022'!E6)*1000000/('Data 2022'!BC6-'Data 2022'!BF6-'Data 2022'!D6))</f>
        <v>292640.25990253658</v>
      </c>
      <c r="CH6" s="83">
        <f>+IF('Data 2022'!BC6-'Data 2022'!BF6-'Data 2022'!D6=0,"",('Data 2022'!BC6-'Data 2022'!BF6-'Data 2022'!D6)*1000/'Data 2022'!C6)</f>
        <v>38.071452357166642</v>
      </c>
      <c r="CI6" s="84">
        <f>+IF('Data 2022'!BD6-'Data 2022'!BG6-'Data 2022'!E6=0,"",('Data 2022'!BD6-'Data 2022'!BG6-'Data 2022'!E6)*1000000/'Data 2022'!C6)</f>
        <v>11141.239712668284</v>
      </c>
    </row>
    <row r="7" spans="1:87" s="16" customFormat="1" ht="13.5" customHeight="1" x14ac:dyDescent="0.25">
      <c r="A7" s="92" t="s">
        <v>4</v>
      </c>
      <c r="B7" s="119">
        <f>+IF('Data 2022'!D7=0,"",('Data 2022'!E7)*1000000/'Data 2022'!D7)</f>
        <v>247641.50943396226</v>
      </c>
      <c r="C7" s="119" t="e">
        <f>+IF('Data 2022'!D7=0,"",('Data 2022'!E7-'Data 2022'!#REF!)*1000000/'Data 2022'!D7)</f>
        <v>#REF!</v>
      </c>
      <c r="D7" s="120">
        <f>+IF('Data 2022'!D7=0,"",'Data 2022'!D7*1000/'Data 2022'!C7)</f>
        <v>1.9168173598553346</v>
      </c>
      <c r="E7" s="119">
        <f>+IF('Data 2022'!D7=0,"",'Data 2022'!E7*1000000/'Data 2022'!C7)</f>
        <v>474.68354430379748</v>
      </c>
      <c r="F7" s="121">
        <f>+IF('Data 2022'!F7=0,"",('Data 2022'!G7)*1000000/'Data 2022'!F7)</f>
        <v>1083333.3333333335</v>
      </c>
      <c r="G7" s="121">
        <f>+IF('Data 2022'!F7=0,"",('Data 2022'!G7-'Data 2022'!H7)*1000000/'Data 2022'!F7)</f>
        <v>1000000</v>
      </c>
      <c r="H7" s="120">
        <f>+IF('Data 2022'!F7=0,"",'Data 2022'!F7*1000/'Data 2022'!C7)</f>
        <v>0.10849909584086799</v>
      </c>
      <c r="I7" s="119">
        <f>+IF('Data 2022'!F7=0,"",'Data 2022'!G7*1000000/'Data 2022'!C7)</f>
        <v>117.54068716094032</v>
      </c>
      <c r="J7" s="119">
        <f>+IF('Data 2022'!I7=0,"",('Data 2022'!J7)*1000000/'Data 2022'!I7)</f>
        <v>1709090.9090909092</v>
      </c>
      <c r="K7" s="119">
        <f>+IF('Data 2022'!I7=0,"",('Data 2022'!J7-'Data 2022'!K7)*1000000/'Data 2022'!I7)</f>
        <v>1436363.6363636365</v>
      </c>
      <c r="L7" s="120">
        <f>+IF('Data 2022'!I7=0,"",'Data 2022'!I7*1000/'Data 2022'!C7)</f>
        <v>0.24864376130198915</v>
      </c>
      <c r="M7" s="119">
        <f>+IF('Data 2022'!I7=0,"",'Data 2022'!J7*1000000/'Data 2022'!C7)</f>
        <v>424.95479204339966</v>
      </c>
      <c r="N7" s="119">
        <f>+IF('Data 2022'!L7=0,"",('Data 2022'!M7)*1000000/'Data 2022'!L7)</f>
        <v>756147.5409836066</v>
      </c>
      <c r="O7" s="119">
        <f>+IF('Data 2022'!L7=0,"",('Data 2022'!M7-'Data 2022'!N7)*1000000/'Data 2022'!L7)</f>
        <v>655737.70491803286</v>
      </c>
      <c r="P7" s="120">
        <f>+IF('Data 2022'!L7=0,"",'Data 2022'!L7*1000/'Data 2022'!C7)</f>
        <v>2.206148282097649</v>
      </c>
      <c r="Q7" s="119">
        <f>+IF('Data 2022'!L7=0,"",'Data 2022'!M7*1000000/'Data 2022'!C7)</f>
        <v>1668.1735985533453</v>
      </c>
      <c r="R7" s="119">
        <f>+IF('Data 2022'!O7=0,"",('Data 2022'!P7)*1000000/'Data 2022'!O7)</f>
        <v>56300.268096514752</v>
      </c>
      <c r="S7" s="119">
        <f>+IF('Data 2022'!O7=0,"",('Data 2022'!P7-'Data 2022'!Q7)*1000000/'Data 2022'!O7)</f>
        <v>56300.268096514752</v>
      </c>
      <c r="T7" s="120">
        <f>+IF('Data 2022'!O7=0,"",'Data 2022'!O7*1000/'Data 2022'!C7)</f>
        <v>6.7450271247739604</v>
      </c>
      <c r="U7" s="119">
        <f>+IF('Data 2022'!O7=0,"",'Data 2022'!P7*1000000/'Data 2022'!C7)</f>
        <v>379.74683544303798</v>
      </c>
      <c r="V7" s="119">
        <f>+IF('Data 2022'!X7=0,"",('Data 2022'!Y7)*1000000/'Data 2022'!X7)</f>
        <v>1317647.0588235294</v>
      </c>
      <c r="W7" s="119">
        <f>+IF('Data 2022'!X7=0,"",('Data 2022'!Y7-'Data 2022'!Z7)*1000000/'Data 2022'!X7)</f>
        <v>1062352.9411764706</v>
      </c>
      <c r="X7" s="120">
        <f>+IF('Data 2022'!X7=0,"",'Data 2022'!X7*1000/'Data 2022'!C7)</f>
        <v>3.8426763110307416</v>
      </c>
      <c r="Y7" s="119">
        <f>+IF('Data 2022'!X7=0,"",'Data 2022'!Y7*1000000/'Data 2022'!C7)</f>
        <v>5063.2911392405067</v>
      </c>
      <c r="Z7" s="119">
        <f>+IF('Data 2022'!AA7=0,"",('Data 2022'!AB7)*1000000/'Data 2022'!AA7)</f>
        <v>891832.22958057397</v>
      </c>
      <c r="AA7" s="119">
        <f>+IF('Data 2022'!AA7=0,"",('Data 2022'!AB7-'Data 2022'!AC7)*1000000/'Data 2022'!AA7)</f>
        <v>803532.00883002218</v>
      </c>
      <c r="AB7" s="120">
        <f>+IF('Data 2022'!AA7=0,"",'Data 2022'!AA7*1000/'Data 2022'!C7)</f>
        <v>2.0479204339963832</v>
      </c>
      <c r="AC7" s="119">
        <f>+IF('Data 2022'!AA7=0,"",'Data 2022'!AB7*1000000/'Data 2022'!C7)</f>
        <v>1826.4014466546112</v>
      </c>
      <c r="AD7" s="119">
        <f>+IF('Data 2022'!AD7=0,"",('Data 2022'!AE7)*1000000/'Data 2022'!AD7)</f>
        <v>22368.42105263158</v>
      </c>
      <c r="AE7" s="119">
        <f>+IF('Data 2022'!AD7=0,"",('Data 2022'!AE7-'Data 2022'!AF7)*1000000/'Data 2022'!AD7)</f>
        <v>22368.42105263158</v>
      </c>
      <c r="AF7" s="120">
        <f>+IF('Data 2022'!AD7=0,"",'Data 2022'!AD7*1000/'Data 2022'!C7)</f>
        <v>3.4358047016274864</v>
      </c>
      <c r="AG7" s="119">
        <f>+IF('Data 2022'!AD7=0,"",'Data 2022'!AE7*1000000/'Data 2022'!C7)</f>
        <v>76.853526220614825</v>
      </c>
      <c r="AH7" s="119">
        <f>+IF('Data 2022'!AG7=0,"",('Data 2022'!AH7)*1000000/'Data 2022'!AG7)</f>
        <v>160237.38872403558</v>
      </c>
      <c r="AI7" s="119">
        <f>+IF('Data 2022'!AG7=0,"",('Data 2022'!AH7-'Data 2022'!AI7)*1000000/'Data 2022'!AG7)</f>
        <v>160237.38872403558</v>
      </c>
      <c r="AJ7" s="120">
        <f>+IF('Data 2022'!AG7=0,"",'Data 2022'!AG7*1000/'Data 2022'!C7)</f>
        <v>1.5235081374321882</v>
      </c>
      <c r="AK7" s="119">
        <f>+IF('Data 2022'!AG7=0,"",'Data 2022'!AH7*1000000/'Data 2022'!C7)</f>
        <v>244.12296564195299</v>
      </c>
      <c r="AL7" s="119">
        <f>+IF('Data 2022'!AJ7=0,"",('Data 2022'!AK7)*1000000/'Data 2022'!AJ7)</f>
        <v>284957.62711864407</v>
      </c>
      <c r="AM7" s="119">
        <f>+IF('Data 2022'!AJ7=0,"",('Data 2022'!AK7-'Data 2022'!AL7)*1000000/'Data 2022'!AJ7)</f>
        <v>277542.37288135593</v>
      </c>
      <c r="AN7" s="120">
        <f>+IF('Data 2022'!AJ7=0,"",'Data 2022'!AJ7*1000/'Data 2022'!C7)</f>
        <v>4.267631103074141</v>
      </c>
      <c r="AO7" s="119">
        <f>+IF('Data 2022'!AJ7=0,"",'Data 2022'!AK7*1000000/'Data 2022'!C7)</f>
        <v>1216.0940325497288</v>
      </c>
      <c r="AP7" s="119">
        <f>+IF('Data 2022'!AM7=0,"",('Data 2022'!AN7)*1000000/'Data 2022'!AM7)</f>
        <v>200000</v>
      </c>
      <c r="AQ7" s="119" t="e">
        <f>+IF('Data 2022'!AM7=0,"",('Data 2022'!AN7-'Data 2022'!#REF!)*1000000/'Data 2022'!AM7)</f>
        <v>#REF!</v>
      </c>
      <c r="AR7" s="120">
        <f>+IF('Data 2022'!AM7=0,"",'Data 2022'!AM7*1000/'Data 2022'!C7)</f>
        <v>2.2603978300180832E-2</v>
      </c>
      <c r="AS7" s="119">
        <f>+IF('Data 2022'!AM7=0,"",'Data 2022'!AN7*1000000/'Data 2022'!C7)</f>
        <v>4.5207956600361667</v>
      </c>
      <c r="AT7" s="119">
        <f>+IF('Data 2022'!AO7=0,"",('Data 2022'!AP7)*1000000/'Data 2022'!AO7)</f>
        <v>71678.321678321663</v>
      </c>
      <c r="AU7" s="119" t="e">
        <f>+IF('Data 2022'!AO7=0,"",('Data 2022'!AP7-'Data 2022'!#REF!)*1000000/'Data 2022'!AO7)</f>
        <v>#REF!</v>
      </c>
      <c r="AV7" s="120">
        <f>+IF('Data 2022'!AO7=0,"",'Data 2022'!AO7*1000/'Data 2022'!C7)</f>
        <v>2.5858951175406872</v>
      </c>
      <c r="AW7" s="119">
        <f>+IF('Data 2022'!AO7=0,"",'Data 2022'!AP7*1000000/'Data 2022'!C7)</f>
        <v>185.3526220614828</v>
      </c>
      <c r="AX7" s="119">
        <f>+IF('Data 2022'!U7=0,"",('Data 2022'!V7)*1000000/'Data 2022'!U7)</f>
        <v>713333.33333333337</v>
      </c>
      <c r="AY7" s="119">
        <f>+IF('Data 2022'!U7=0,"",('Data 2022'!V7-'Data 2022'!W7)*1000000/'Data 2022'!U7)</f>
        <v>353333.33333333326</v>
      </c>
      <c r="AZ7" s="120">
        <f>+IF('Data 2022'!U7=0,"",'Data 2022'!U7*1000/'Data 2022'!C7)</f>
        <v>0.67811934900542492</v>
      </c>
      <c r="BA7" s="119">
        <f>+IF('Data 2022'!U7=0,"",'Data 2022'!V7*1000000/'Data 2022'!C7)</f>
        <v>483.72513562386979</v>
      </c>
      <c r="BB7" s="119">
        <f>+IF(AT7="","",+IF('Data 2022'!BC7=0,0,('Data 2022'!BD7)*1000000/'Data 2022'!BC7))</f>
        <v>410588.95331095514</v>
      </c>
      <c r="BC7" s="119" t="e">
        <f>+IF(AU7="","",+IF('Data 2022'!BC7=0,"",('Data 2022'!BD7-'Data 2022'!BE7)*1000000/'Data 2022'!BC7))</f>
        <v>#REF!</v>
      </c>
      <c r="BD7" s="120">
        <f>+IF(AV7="","",IF('Data 2022'!BC7=0,"",'Data 2022'!BC7*1000/'Data 2022'!C7))</f>
        <v>29.629294755877034</v>
      </c>
      <c r="BE7" s="119">
        <f>+IF(AW7="","",IF('Data 2022'!BC7=0,"",('Data 2022'!BD7-'Data 2022'!BE7)*1000000/'Data 2022'!C7))</f>
        <v>10429.475587703437</v>
      </c>
      <c r="BF7" s="119">
        <f>+IF('Data 2022'!BC7-'Data 2022'!BF7=0,"",('Data 2022'!BD7-'Data 2022'!BG7)*1000000/('Data 2022'!BC7-'Data 2022'!BF7))</f>
        <v>443198.92922871013</v>
      </c>
      <c r="BG7" s="119" t="e">
        <f>+IF('Data 2022'!BC7-'Data 2022'!BF7=0,"",('Data 2022'!BD7-'Data 2022'!BE7-'Data 2022'!BG7-'Data 2022'!#REF!)*1000000/('Data 2022'!BC7-'Data 2022'!BF7))</f>
        <v>#REF!</v>
      </c>
      <c r="BH7" s="120">
        <f>+IF('Data 2022'!BC7-'Data 2022'!BF7=0,"",('Data 2022'!BC7-'Data 2022'!BF7)*1000/'Data 2022'!C7)</f>
        <v>27.020795660036161</v>
      </c>
      <c r="BI7" s="119" t="e">
        <f>+IF('Data 2022'!BC7-'Data 2022'!BF7=0,"",('Data 2022'!BD7-'Data 2022'!BE7-'Data 2022'!BG7-'Data 2022'!#REF!)*1000000/'Data 2022'!C7)</f>
        <v>#REF!</v>
      </c>
      <c r="BJ7" s="119">
        <f>+IF('Data 2022'!BF7=0,"",('Data 2022'!BG7)*1000000/'Data 2022'!BF7)</f>
        <v>72790.294627383002</v>
      </c>
      <c r="BK7" s="119" t="e">
        <f>+IF('Data 2022'!BF7=0,"",('Data 2022'!BG7-'Data 2022'!#REF!)*1000000/'Data 2022'!BF7)</f>
        <v>#REF!</v>
      </c>
      <c r="BL7" s="120">
        <f>+IF('Data 2022'!BF7=0,"",'Data 2022'!BF7*1000/'Data 2022'!C7)</f>
        <v>2.6084990958408678</v>
      </c>
      <c r="BM7" s="119" t="e">
        <f>+IF('Data 2022'!BF7=0,"",('Data 2022'!BG7-'Data 2022'!#REF!)*1000000/'Data 2022'!C7)</f>
        <v>#REF!</v>
      </c>
      <c r="BN7" s="119">
        <f>+IF('Data 2022'!L7+'Data 2022'!O7+'Data 2022'!X7+'Data 2022'!AA7=0,"",('Data 2022'!M7+'Data 2022'!P7+'Data 2022'!Y7+'Data 2022'!AB7)*1000000/('Data 2022'!L7+'Data 2022'!O7+'Data 2022'!X7+'Data 2022'!AA7))</f>
        <v>602193.11605239112</v>
      </c>
      <c r="BO7" s="119">
        <f>+IF('Data 2022'!L7+'Data 2022'!O7+'Data 2022'!X7+'Data 2022'!AA7=0,"",('Data 2022'!M7-'Data 2022'!N7+'Data 2022'!P7-'Data 2022'!Q7+'Data 2022'!Y7-'Data 2022'!Z7+'Data 2022'!AB7-'Data 2022'!AC7)*1000000/('Data 2022'!L7+'Data 2022'!O7+'Data 2022'!X7+'Data 2022'!AA7))</f>
        <v>508985.68382576917</v>
      </c>
      <c r="BP7" s="120">
        <f>+('Data 2022'!L7+'Data 2022'!O7+'Data 2022'!X7+'Data 2022'!AA7)*1000/'Data 2022'!C7</f>
        <v>14.841772151898734</v>
      </c>
      <c r="BQ7" s="119">
        <f>+('Data 2022'!M7-'Data 2022'!N7+'Data 2022'!P7-'Data 2022'!Q7+'Data 2022'!Y7-'Data 2022'!Z7+'Data 2022'!AB7-'Data 2022'!AC7)*1000000/('Data 2022'!C7)</f>
        <v>7554.2495479204354</v>
      </c>
      <c r="BR7" s="122">
        <f>+IF('Data 2022'!AU7=0,"",'Data 2022'!AU7*1000/'Data 2022'!$C7)</f>
        <v>0.67811934900542492</v>
      </c>
      <c r="BS7" s="122">
        <f>+IF('Data 2022'!AV7=0,"",'Data 2022'!AV7*1000/'Data 2022'!$C7)</f>
        <v>9.0415913200723327E-2</v>
      </c>
      <c r="BT7" s="122">
        <f>+IF('Data 2022'!AS7=0,"",'Data 2022'!AS7*1000/'Data 2022'!$C7)</f>
        <v>0.13562386980108498</v>
      </c>
      <c r="BU7" s="122">
        <f>+IF('Data 2022'!AT7=0,"",'Data 2022'!AT7*1000/'Data 2022'!$C7)</f>
        <v>4.5207956600361664E-2</v>
      </c>
      <c r="BV7" s="122">
        <f>+IF('Data 2022'!AU7=0,"",'Data 2022'!AU7*1000/'Data 2022'!$C7)</f>
        <v>0.67811934900542492</v>
      </c>
      <c r="BW7" s="122">
        <f>+IF('Data 2022'!AV7=0,"",'Data 2022'!AV7*1000/'Data 2022'!$C7)</f>
        <v>9.0415913200723327E-2</v>
      </c>
      <c r="BX7" s="122">
        <f>+IF('Data 2022'!AW7=0,"",'Data 2022'!AW7*1000/'Data 2022'!$C7)</f>
        <v>0.58770343580470163</v>
      </c>
      <c r="BY7" s="122">
        <f>+IF('Data 2022'!AX7=0,"",'Data 2022'!AX7*1000/'Data 2022'!$C7)</f>
        <v>4.5207956600361664E-2</v>
      </c>
      <c r="BZ7" s="122">
        <f>+IF('Data 2022'!AY7=0,"",'Data 2022'!AY7*1000/'Data 2022'!$C7)</f>
        <v>1.7631103074141048</v>
      </c>
      <c r="CA7" s="122">
        <f>+IF('Data 2022'!AZ7=0,"",'Data 2022'!AZ7*1000/'Data 2022'!$C7)</f>
        <v>0.36166365280289331</v>
      </c>
      <c r="CB7" s="122">
        <f>+IF('Data 2022'!BA7=0,"",'Data 2022'!BA7*1000/'Data 2022'!$C7)</f>
        <v>3.1645569620253164</v>
      </c>
      <c r="CC7" s="122">
        <f>+IF('Data 2022'!BB7=0,"",'Data 2022'!BB7*1000/'Data 2022'!$C7)</f>
        <v>0.58770343580470163</v>
      </c>
      <c r="CF7" s="81" t="e">
        <f>+IF('Data 2022'!BD7-'Data 2022'!BG7-'Data 2022'!E7+'Data 2022'!BE7+'Data 2022'!#REF!+'Data 2022'!#REF!=0,"",('Data 2022'!BD7-'Data 2022'!BG7-'Data 2022'!E7+'Data 2022'!BE7+'Data 2022'!#REF!+'Data 2022'!#REF!)*1000000/('Data 2022'!BC7-'Data 2022'!BF7-'Data 2022'!D7))</f>
        <v>#REF!</v>
      </c>
      <c r="CG7" s="82">
        <f>+IF('Data 2022'!BD7-'Data 2022'!BG7-'Data 2022'!E7=0,"",('Data 2022'!BD7-'Data 2022'!BG7-'Data 2022'!E7)*1000000/('Data 2022'!BC7-'Data 2022'!BF7-'Data 2022'!D7))</f>
        <v>458130.74014046468</v>
      </c>
      <c r="CH7" s="83">
        <f>+IF('Data 2022'!BC7-'Data 2022'!BF7-'Data 2022'!D7=0,"",('Data 2022'!BC7-'Data 2022'!BF7-'Data 2022'!D7)*1000/'Data 2022'!C7)</f>
        <v>25.103978300180831</v>
      </c>
      <c r="CI7" s="84">
        <f>+IF('Data 2022'!BD7-'Data 2022'!BG7-'Data 2022'!E7=0,"",('Data 2022'!BD7-'Data 2022'!BG7-'Data 2022'!E7)*1000000/'Data 2022'!C7)</f>
        <v>11500.904159132009</v>
      </c>
    </row>
    <row r="8" spans="1:87" x14ac:dyDescent="0.25">
      <c r="A8" s="92" t="s">
        <v>6</v>
      </c>
      <c r="B8" s="119" t="e">
        <f>+IF('Data 2022'!#REF!=0,"",('Data 2022'!#REF!)*1000000/'Data 2022'!#REF!)</f>
        <v>#REF!</v>
      </c>
      <c r="C8" s="119" t="e">
        <f>+IF('Data 2022'!#REF!=0,"",('Data 2022'!#REF!-'Data 2022'!#REF!)*1000000/'Data 2022'!#REF!)</f>
        <v>#REF!</v>
      </c>
      <c r="D8" s="120" t="e">
        <f>+IF('Data 2022'!#REF!=0,"",'Data 2022'!#REF!*1000/'Data 2022'!#REF!)</f>
        <v>#REF!</v>
      </c>
      <c r="E8" s="119" t="e">
        <f>+IF('Data 2022'!#REF!=0,"",'Data 2022'!#REF!*1000000/'Data 2022'!#REF!)</f>
        <v>#REF!</v>
      </c>
      <c r="F8" s="121" t="e">
        <f>+IF('Data 2022'!#REF!=0,"",('Data 2022'!#REF!)*1000000/'Data 2022'!#REF!)</f>
        <v>#REF!</v>
      </c>
      <c r="G8" s="121" t="e">
        <f>+IF('Data 2022'!#REF!=0,"",('Data 2022'!#REF!-'Data 2022'!#REF!)*1000000/'Data 2022'!#REF!)</f>
        <v>#REF!</v>
      </c>
      <c r="H8" s="120" t="e">
        <f>+IF('Data 2022'!#REF!=0,"",'Data 2022'!#REF!*1000/'Data 2022'!#REF!)</f>
        <v>#REF!</v>
      </c>
      <c r="I8" s="119" t="e">
        <f>+IF('Data 2022'!#REF!=0,"",'Data 2022'!#REF!*1000000/'Data 2022'!#REF!)</f>
        <v>#REF!</v>
      </c>
      <c r="J8" s="119" t="e">
        <f>+IF('Data 2022'!#REF!=0,"",('Data 2022'!#REF!)*1000000/'Data 2022'!#REF!)</f>
        <v>#REF!</v>
      </c>
      <c r="K8" s="119" t="e">
        <f>+IF('Data 2022'!#REF!=0,"",('Data 2022'!#REF!-'Data 2022'!#REF!)*1000000/'Data 2022'!#REF!)</f>
        <v>#REF!</v>
      </c>
      <c r="L8" s="120" t="e">
        <f>+IF('Data 2022'!#REF!=0,"",'Data 2022'!#REF!*1000/'Data 2022'!#REF!)</f>
        <v>#REF!</v>
      </c>
      <c r="M8" s="119" t="e">
        <f>+IF('Data 2022'!#REF!=0,"",'Data 2022'!#REF!*1000000/'Data 2022'!#REF!)</f>
        <v>#REF!</v>
      </c>
      <c r="N8" s="119" t="e">
        <f>+IF('Data 2022'!#REF!=0,"",('Data 2022'!#REF!)*1000000/'Data 2022'!#REF!)</f>
        <v>#REF!</v>
      </c>
      <c r="O8" s="119" t="e">
        <f>+IF('Data 2022'!#REF!=0,"",('Data 2022'!#REF!-'Data 2022'!#REF!)*1000000/'Data 2022'!#REF!)</f>
        <v>#REF!</v>
      </c>
      <c r="P8" s="120" t="e">
        <f>+IF('Data 2022'!#REF!=0,"",'Data 2022'!#REF!*1000/'Data 2022'!#REF!)</f>
        <v>#REF!</v>
      </c>
      <c r="Q8" s="119" t="e">
        <f>+IF('Data 2022'!#REF!=0,"",'Data 2022'!#REF!*1000000/'Data 2022'!#REF!)</f>
        <v>#REF!</v>
      </c>
      <c r="R8" s="119" t="e">
        <f>+IF('Data 2022'!#REF!=0,"",('Data 2022'!#REF!)*1000000/'Data 2022'!#REF!)</f>
        <v>#REF!</v>
      </c>
      <c r="S8" s="119" t="e">
        <f>+IF('Data 2022'!#REF!=0,"",('Data 2022'!#REF!-'Data 2022'!#REF!)*1000000/'Data 2022'!#REF!)</f>
        <v>#REF!</v>
      </c>
      <c r="T8" s="120" t="e">
        <f>+IF('Data 2022'!#REF!=0,"",'Data 2022'!#REF!*1000/'Data 2022'!#REF!)</f>
        <v>#REF!</v>
      </c>
      <c r="U8" s="119" t="e">
        <f>+IF('Data 2022'!#REF!=0,"",'Data 2022'!#REF!*1000000/'Data 2022'!#REF!)</f>
        <v>#REF!</v>
      </c>
      <c r="V8" s="119" t="e">
        <f>+IF('Data 2022'!#REF!=0,"",('Data 2022'!#REF!)*1000000/'Data 2022'!#REF!)</f>
        <v>#REF!</v>
      </c>
      <c r="W8" s="119" t="e">
        <f>+IF('Data 2022'!#REF!=0,"",('Data 2022'!#REF!-'Data 2022'!#REF!)*1000000/'Data 2022'!#REF!)</f>
        <v>#REF!</v>
      </c>
      <c r="X8" s="120" t="e">
        <f>+IF('Data 2022'!#REF!=0,"",'Data 2022'!#REF!*1000/'Data 2022'!#REF!)</f>
        <v>#REF!</v>
      </c>
      <c r="Y8" s="119" t="e">
        <f>+IF('Data 2022'!#REF!=0,"",'Data 2022'!#REF!*1000000/'Data 2022'!#REF!)</f>
        <v>#REF!</v>
      </c>
      <c r="Z8" s="119" t="e">
        <f>+IF('Data 2022'!#REF!=0,"",('Data 2022'!#REF!)*1000000/'Data 2022'!#REF!)</f>
        <v>#REF!</v>
      </c>
      <c r="AA8" s="119" t="e">
        <f>+IF('Data 2022'!#REF!=0,"",('Data 2022'!#REF!-'Data 2022'!#REF!)*1000000/'Data 2022'!#REF!)</f>
        <v>#REF!</v>
      </c>
      <c r="AB8" s="120" t="e">
        <f>+IF('Data 2022'!#REF!=0,"",'Data 2022'!#REF!*1000/'Data 2022'!#REF!)</f>
        <v>#REF!</v>
      </c>
      <c r="AC8" s="119" t="e">
        <f>+IF('Data 2022'!#REF!=0,"",'Data 2022'!#REF!*1000000/'Data 2022'!#REF!)</f>
        <v>#REF!</v>
      </c>
      <c r="AD8" s="119" t="e">
        <f>+IF('Data 2022'!#REF!=0,"",('Data 2022'!#REF!)*1000000/'Data 2022'!#REF!)</f>
        <v>#REF!</v>
      </c>
      <c r="AE8" s="119" t="e">
        <f>+IF('Data 2022'!#REF!=0,"",('Data 2022'!#REF!-'Data 2022'!#REF!)*1000000/'Data 2022'!#REF!)</f>
        <v>#REF!</v>
      </c>
      <c r="AF8" s="120" t="e">
        <f>+IF('Data 2022'!#REF!=0,"",'Data 2022'!#REF!*1000/'Data 2022'!#REF!)</f>
        <v>#REF!</v>
      </c>
      <c r="AG8" s="119" t="e">
        <f>+IF('Data 2022'!#REF!=0,"",'Data 2022'!#REF!*1000000/'Data 2022'!#REF!)</f>
        <v>#REF!</v>
      </c>
      <c r="AH8" s="119" t="e">
        <f>+IF('Data 2022'!#REF!=0,"",('Data 2022'!#REF!)*1000000/'Data 2022'!#REF!)</f>
        <v>#REF!</v>
      </c>
      <c r="AI8" s="119" t="e">
        <f>+IF('Data 2022'!#REF!=0,"",('Data 2022'!#REF!-'Data 2022'!#REF!)*1000000/'Data 2022'!#REF!)</f>
        <v>#REF!</v>
      </c>
      <c r="AJ8" s="120" t="e">
        <f>+IF('Data 2022'!#REF!=0,"",'Data 2022'!#REF!*1000/'Data 2022'!#REF!)</f>
        <v>#REF!</v>
      </c>
      <c r="AK8" s="119" t="e">
        <f>+IF('Data 2022'!#REF!=0,"",'Data 2022'!#REF!*1000000/'Data 2022'!#REF!)</f>
        <v>#REF!</v>
      </c>
      <c r="AL8" s="119" t="e">
        <f>+IF('Data 2022'!#REF!=0,"",('Data 2022'!#REF!)*1000000/'Data 2022'!#REF!)</f>
        <v>#REF!</v>
      </c>
      <c r="AM8" s="119" t="e">
        <f>+IF('Data 2022'!#REF!=0,"",('Data 2022'!#REF!-'Data 2022'!#REF!)*1000000/'Data 2022'!#REF!)</f>
        <v>#REF!</v>
      </c>
      <c r="AN8" s="120" t="e">
        <f>+IF('Data 2022'!#REF!=0,"",'Data 2022'!#REF!*1000/'Data 2022'!#REF!)</f>
        <v>#REF!</v>
      </c>
      <c r="AO8" s="119" t="e">
        <f>+IF('Data 2022'!#REF!=0,"",'Data 2022'!#REF!*1000000/'Data 2022'!#REF!)</f>
        <v>#REF!</v>
      </c>
      <c r="AP8" s="119" t="e">
        <f>+IF('Data 2022'!#REF!=0,"",('Data 2022'!#REF!)*1000000/'Data 2022'!#REF!)</f>
        <v>#REF!</v>
      </c>
      <c r="AQ8" s="119" t="e">
        <f>+IF('Data 2022'!#REF!=0,"",('Data 2022'!#REF!-'Data 2022'!#REF!)*1000000/'Data 2022'!#REF!)</f>
        <v>#REF!</v>
      </c>
      <c r="AR8" s="120" t="e">
        <f>+IF('Data 2022'!#REF!=0,"",'Data 2022'!#REF!*1000/'Data 2022'!#REF!)</f>
        <v>#REF!</v>
      </c>
      <c r="AS8" s="119" t="e">
        <f>+IF('Data 2022'!#REF!=0,"",'Data 2022'!#REF!*1000000/'Data 2022'!#REF!)</f>
        <v>#REF!</v>
      </c>
      <c r="AT8" s="119" t="e">
        <f>+IF('Data 2022'!#REF!=0,"",('Data 2022'!#REF!)*1000000/'Data 2022'!#REF!)</f>
        <v>#REF!</v>
      </c>
      <c r="AU8" s="119" t="e">
        <f>+IF('Data 2022'!#REF!=0,"",('Data 2022'!#REF!-'Data 2022'!#REF!)*1000000/'Data 2022'!#REF!)</f>
        <v>#REF!</v>
      </c>
      <c r="AV8" s="120" t="e">
        <f>+IF('Data 2022'!#REF!=0,"",'Data 2022'!#REF!*1000/'Data 2022'!#REF!)</f>
        <v>#REF!</v>
      </c>
      <c r="AW8" s="119" t="e">
        <f>+IF('Data 2022'!#REF!=0,"",'Data 2022'!#REF!*1000000/'Data 2022'!#REF!)</f>
        <v>#REF!</v>
      </c>
      <c r="AX8" s="119" t="e">
        <f>+IF('Data 2022'!#REF!=0,"",('Data 2022'!#REF!)*1000000/'Data 2022'!#REF!)</f>
        <v>#REF!</v>
      </c>
      <c r="AY8" s="119" t="e">
        <f>+IF('Data 2022'!#REF!=0,"",('Data 2022'!#REF!-'Data 2022'!#REF!)*1000000/'Data 2022'!#REF!)</f>
        <v>#REF!</v>
      </c>
      <c r="AZ8" s="120" t="e">
        <f>+IF('Data 2022'!#REF!=0,"",'Data 2022'!#REF!*1000/'Data 2022'!#REF!)</f>
        <v>#REF!</v>
      </c>
      <c r="BA8" s="119" t="e">
        <f>+IF('Data 2022'!#REF!=0,"",'Data 2022'!#REF!*1000000/'Data 2022'!#REF!)</f>
        <v>#REF!</v>
      </c>
      <c r="BB8" s="119" t="e">
        <f>+IF(AT8="","",+IF('Data 2022'!#REF!=0,0,('Data 2022'!#REF!)*1000000/'Data 2022'!#REF!))</f>
        <v>#REF!</v>
      </c>
      <c r="BC8" s="119" t="e">
        <f>+IF(AU8="","",+IF('Data 2022'!#REF!=0,"",('Data 2022'!#REF!-'Data 2022'!#REF!)*1000000/'Data 2022'!#REF!))</f>
        <v>#REF!</v>
      </c>
      <c r="BD8" s="120" t="e">
        <f>+IF(AV8="","",IF('Data 2022'!#REF!=0,"",'Data 2022'!#REF!*1000/'Data 2022'!#REF!))</f>
        <v>#REF!</v>
      </c>
      <c r="BE8" s="119" t="e">
        <f>+IF(AW8="","",IF('Data 2022'!#REF!=0,"",('Data 2022'!#REF!-'Data 2022'!#REF!)*1000000/'Data 2022'!#REF!))</f>
        <v>#REF!</v>
      </c>
      <c r="BF8" s="119" t="e">
        <f>+IF('Data 2022'!#REF!-'Data 2022'!#REF!=0,"",('Data 2022'!#REF!-'Data 2022'!#REF!)*1000000/('Data 2022'!#REF!-'Data 2022'!#REF!))</f>
        <v>#REF!</v>
      </c>
      <c r="BG8" s="119" t="e">
        <f>+IF('Data 2022'!#REF!-'Data 2022'!#REF!=0,"",('Data 2022'!#REF!-'Data 2022'!#REF!-'Data 2022'!#REF!-'Data 2022'!#REF!)*1000000/('Data 2022'!#REF!-'Data 2022'!#REF!))</f>
        <v>#REF!</v>
      </c>
      <c r="BH8" s="120" t="e">
        <f>+IF('Data 2022'!#REF!-'Data 2022'!#REF!=0,"",('Data 2022'!#REF!-'Data 2022'!#REF!)*1000/'Data 2022'!#REF!)</f>
        <v>#REF!</v>
      </c>
      <c r="BI8" s="119" t="e">
        <f>+IF('Data 2022'!#REF!-'Data 2022'!#REF!=0,"",('Data 2022'!#REF!-'Data 2022'!#REF!-'Data 2022'!#REF!-'Data 2022'!#REF!)*1000000/'Data 2022'!#REF!)</f>
        <v>#REF!</v>
      </c>
      <c r="BJ8" s="119" t="e">
        <f>+IF('Data 2022'!#REF!=0,"",('Data 2022'!#REF!)*1000000/'Data 2022'!#REF!)</f>
        <v>#REF!</v>
      </c>
      <c r="BK8" s="119" t="e">
        <f>+IF('Data 2022'!#REF!=0,"",('Data 2022'!#REF!-'Data 2022'!#REF!)*1000000/'Data 2022'!#REF!)</f>
        <v>#REF!</v>
      </c>
      <c r="BL8" s="120" t="e">
        <f>+IF('Data 2022'!#REF!=0,"",'Data 2022'!#REF!*1000/'Data 2022'!#REF!)</f>
        <v>#REF!</v>
      </c>
      <c r="BM8" s="119" t="e">
        <f>+IF('Data 2022'!#REF!=0,"",('Data 2022'!#REF!-'Data 2022'!#REF!)*1000000/'Data 2022'!#REF!)</f>
        <v>#REF!</v>
      </c>
      <c r="BN8" s="119" t="e">
        <f>+IF('Data 2022'!#REF!+'Data 2022'!#REF!+'Data 2022'!#REF!+'Data 2022'!#REF!=0,"",('Data 2022'!#REF!+'Data 2022'!#REF!+'Data 2022'!#REF!+'Data 2022'!#REF!)*1000000/('Data 2022'!#REF!+'Data 2022'!#REF!+'Data 2022'!#REF!+'Data 2022'!#REF!))</f>
        <v>#REF!</v>
      </c>
      <c r="BO8" s="119" t="e">
        <f>+IF('Data 2022'!#REF!+'Data 2022'!#REF!+'Data 2022'!#REF!+'Data 2022'!#REF!=0,"",('Data 2022'!#REF!-'Data 2022'!#REF!+'Data 2022'!#REF!-'Data 2022'!#REF!+'Data 2022'!#REF!-'Data 2022'!#REF!+'Data 2022'!#REF!-'Data 2022'!#REF!)*1000000/('Data 2022'!#REF!+'Data 2022'!#REF!+'Data 2022'!#REF!+'Data 2022'!#REF!))</f>
        <v>#REF!</v>
      </c>
      <c r="BP8" s="120" t="e">
        <f>+('Data 2022'!#REF!+'Data 2022'!#REF!+'Data 2022'!#REF!+'Data 2022'!#REF!)*1000/'Data 2022'!#REF!</f>
        <v>#REF!</v>
      </c>
      <c r="BQ8" s="119" t="e">
        <f>+('Data 2022'!#REF!-'Data 2022'!#REF!+'Data 2022'!#REF!-'Data 2022'!#REF!+'Data 2022'!#REF!-'Data 2022'!#REF!+'Data 2022'!#REF!-'Data 2022'!#REF!)*1000000/('Data 2022'!#REF!)</f>
        <v>#REF!</v>
      </c>
      <c r="BR8" s="122" t="e">
        <f>+IF('Data 2022'!#REF!=0,"",'Data 2022'!#REF!*1000/'Data 2022'!#REF!)</f>
        <v>#REF!</v>
      </c>
      <c r="BS8" s="122" t="e">
        <f>+IF('Data 2022'!#REF!=0,"",'Data 2022'!#REF!*1000/'Data 2022'!#REF!)</f>
        <v>#REF!</v>
      </c>
      <c r="BT8" s="122" t="e">
        <f>+IF('Data 2022'!#REF!=0,"",'Data 2022'!#REF!*1000/'Data 2022'!#REF!)</f>
        <v>#REF!</v>
      </c>
      <c r="BU8" s="122" t="e">
        <f>+IF('Data 2022'!#REF!=0,"",'Data 2022'!#REF!*1000/'Data 2022'!#REF!)</f>
        <v>#REF!</v>
      </c>
      <c r="BV8" s="122" t="e">
        <f>+IF('Data 2022'!#REF!=0,"",'Data 2022'!#REF!*1000/'Data 2022'!#REF!)</f>
        <v>#REF!</v>
      </c>
      <c r="BW8" s="122" t="e">
        <f>+IF('Data 2022'!#REF!=0,"",'Data 2022'!#REF!*1000/'Data 2022'!#REF!)</f>
        <v>#REF!</v>
      </c>
      <c r="BX8" s="122" t="e">
        <f>+IF('Data 2022'!#REF!=0,"",'Data 2022'!#REF!*1000/'Data 2022'!#REF!)</f>
        <v>#REF!</v>
      </c>
      <c r="BY8" s="122" t="e">
        <f>+IF('Data 2022'!#REF!=0,"",'Data 2022'!#REF!*1000/'Data 2022'!#REF!)</f>
        <v>#REF!</v>
      </c>
      <c r="BZ8" s="122" t="e">
        <f>+IF('Data 2022'!#REF!=0,"",'Data 2022'!#REF!*1000/'Data 2022'!#REF!)</f>
        <v>#REF!</v>
      </c>
      <c r="CA8" s="122" t="e">
        <f>+IF('Data 2022'!#REF!=0,"",'Data 2022'!#REF!*1000/'Data 2022'!#REF!)</f>
        <v>#REF!</v>
      </c>
      <c r="CB8" s="122" t="e">
        <f>+IF('Data 2022'!#REF!=0,"",'Data 2022'!#REF!*1000/'Data 2022'!#REF!)</f>
        <v>#REF!</v>
      </c>
      <c r="CC8" s="122" t="e">
        <f>+IF('Data 2022'!#REF!=0,"",'Data 2022'!#REF!*1000/'Data 2022'!#REF!)</f>
        <v>#REF!</v>
      </c>
      <c r="CF8" s="81" t="e">
        <f>+IF('Data 2022'!#REF!-'Data 2022'!#REF!-'Data 2022'!#REF!+'Data 2022'!#REF!+'Data 2022'!#REF!+'Data 2022'!#REF!=0,"",('Data 2022'!#REF!-'Data 2022'!#REF!-'Data 2022'!#REF!+'Data 2022'!#REF!+'Data 2022'!#REF!+'Data 2022'!#REF!)*1000000/('Data 2022'!#REF!-'Data 2022'!#REF!-'Data 2022'!#REF!))</f>
        <v>#REF!</v>
      </c>
      <c r="CG8" s="82" t="e">
        <f>+IF('Data 2022'!#REF!-'Data 2022'!#REF!-'Data 2022'!#REF!=0,"",('Data 2022'!#REF!-'Data 2022'!#REF!-'Data 2022'!#REF!)*1000000/('Data 2022'!#REF!-'Data 2022'!#REF!-'Data 2022'!#REF!))</f>
        <v>#REF!</v>
      </c>
      <c r="CH8" s="83" t="e">
        <f>+IF('Data 2022'!#REF!-'Data 2022'!#REF!-'Data 2022'!#REF!=0,"",('Data 2022'!#REF!-'Data 2022'!#REF!-'Data 2022'!#REF!)*1000/'Data 2022'!#REF!)</f>
        <v>#REF!</v>
      </c>
      <c r="CI8" s="84" t="e">
        <f>+IF('Data 2022'!#REF!-'Data 2022'!#REF!-'Data 2022'!#REF!=0,"",('Data 2022'!#REF!-'Data 2022'!#REF!-'Data 2022'!#REF!)*1000000/'Data 2022'!#REF!)</f>
        <v>#REF!</v>
      </c>
    </row>
    <row r="9" spans="1:87" x14ac:dyDescent="0.25">
      <c r="A9" s="92" t="s">
        <v>9</v>
      </c>
      <c r="B9" s="119">
        <f>+IF('Data 2022'!D9=0,"",('Data 2022'!E9)*1000000/'Data 2022'!D9)</f>
        <v>288013.3928571429</v>
      </c>
      <c r="C9" s="119" t="e">
        <f>+IF('Data 2022'!D9=0,"",('Data 2022'!E9-'Data 2022'!#REF!)*1000000/'Data 2022'!D9)</f>
        <v>#REF!</v>
      </c>
      <c r="D9" s="120">
        <f>+IF('Data 2022'!D9=0,"",'Data 2022'!D9*1000/'Data 2022'!C9)</f>
        <v>1.7257983743595671</v>
      </c>
      <c r="E9" s="119">
        <f>+IF('Data 2022'!D9=0,"",'Data 2022'!E9*1000000/'Data 2022'!C9)</f>
        <v>497.05304518664047</v>
      </c>
      <c r="F9" s="121">
        <f>+IF('Data 2022'!F9=0,"",('Data 2022'!G9)*1000000/'Data 2022'!F9)</f>
        <v>546769.23076923075</v>
      </c>
      <c r="G9" s="121">
        <f>+IF('Data 2022'!F9=0,"",('Data 2022'!G9-'Data 2022'!H9)*1000000/'Data 2022'!F9)</f>
        <v>546769.23076923075</v>
      </c>
      <c r="H9" s="120">
        <f>+IF('Data 2022'!F9=0,"",'Data 2022'!F9*1000/'Data 2022'!C9)</f>
        <v>0.25039485342270501</v>
      </c>
      <c r="I9" s="119">
        <f>+IF('Data 2022'!F9=0,"",'Data 2022'!G9*1000000/'Data 2022'!C9)</f>
        <v>136.90820139450673</v>
      </c>
      <c r="J9" s="119">
        <f>+IF('Data 2022'!I9=0,"",('Data 2022'!J9)*1000000/'Data 2022'!I9)</f>
        <v>1162201.2578616352</v>
      </c>
      <c r="K9" s="119">
        <f>+IF('Data 2022'!I9=0,"",('Data 2022'!J9-'Data 2022'!K9)*1000000/'Data 2022'!I9)</f>
        <v>946415.09433962253</v>
      </c>
      <c r="L9" s="120">
        <f>+IF('Data 2022'!I9=0,"",'Data 2022'!I9*1000/'Data 2022'!C9)</f>
        <v>0.61250433375707847</v>
      </c>
      <c r="M9" s="119">
        <f>+IF('Data 2022'!I9=0,"",'Data 2022'!J9*1000000/'Data 2022'!C9)</f>
        <v>711.85330713817939</v>
      </c>
      <c r="N9" s="119">
        <f>+IF('Data 2022'!L9=0,"",('Data 2022'!M9)*1000000/'Data 2022'!L9)</f>
        <v>1035109.3210586881</v>
      </c>
      <c r="O9" s="119">
        <f>+IF('Data 2022'!L9=0,"",('Data 2022'!M9-'Data 2022'!N9)*1000000/'Data 2022'!L9)</f>
        <v>928411.96777905617</v>
      </c>
      <c r="P9" s="120">
        <f>+IF('Data 2022'!L9=0,"",'Data 2022'!L9*1000/'Data 2022'!C9)</f>
        <v>3.3475865788358568</v>
      </c>
      <c r="Q9" s="119">
        <f>+IF('Data 2022'!L9=0,"",'Data 2022'!M9*1000000/'Data 2022'!C9)</f>
        <v>3465.1180708039601</v>
      </c>
      <c r="R9" s="119">
        <f>+IF('Data 2022'!O9=0,"",('Data 2022'!P9)*1000000/'Data 2022'!O9)</f>
        <v>324542.85714285716</v>
      </c>
      <c r="S9" s="119">
        <f>+IF('Data 2022'!O9=0,"",('Data 2022'!P9-'Data 2022'!Q9)*1000000/'Data 2022'!O9)</f>
        <v>277057.14285714284</v>
      </c>
      <c r="T9" s="120">
        <f>+IF('Data 2022'!O9=0,"",'Data 2022'!O9*1000/'Data 2022'!C9)</f>
        <v>1.3482799799684118</v>
      </c>
      <c r="U9" s="119">
        <f>+IF('Data 2022'!O9=0,"",'Data 2022'!P9*1000000/'Data 2022'!C9)</f>
        <v>437.57463692746256</v>
      </c>
      <c r="V9" s="119">
        <f>+IF('Data 2022'!X9=0,"",('Data 2022'!Y9)*1000000/'Data 2022'!X9)</f>
        <v>1333441.5584415584</v>
      </c>
      <c r="W9" s="119">
        <f>+IF('Data 2022'!X9=0,"",('Data 2022'!Y9-'Data 2022'!Z9)*1000000/'Data 2022'!X9)</f>
        <v>1076428.5714285714</v>
      </c>
      <c r="X9" s="120">
        <f>+IF('Data 2022'!X9=0,"",'Data 2022'!X9*1000/'Data 2022'!C9)</f>
        <v>1.1864863823722023</v>
      </c>
      <c r="Y9" s="119">
        <f>+IF('Data 2022'!X9=0,"",'Data 2022'!Y9*1000000/'Data 2022'!C9)</f>
        <v>1582.1102507800763</v>
      </c>
      <c r="Z9" s="119">
        <f>+IF('Data 2022'!AA9=0,"",('Data 2022'!AB9)*1000000/'Data 2022'!AA9)</f>
        <v>811425.70281124499</v>
      </c>
      <c r="AA9" s="119">
        <f>+IF('Data 2022'!AA9=0,"",('Data 2022'!AB9-'Data 2022'!AC9)*1000000/'Data 2022'!AA9)</f>
        <v>768453.81526104419</v>
      </c>
      <c r="AB9" s="120">
        <f>+IF('Data 2022'!AA9=0,"",'Data 2022'!AA9*1000/'Data 2022'!C9)</f>
        <v>1.9184098000693401</v>
      </c>
      <c r="AC9" s="119">
        <f>+IF('Data 2022'!AA9=0,"",'Data 2022'!AB9*1000000/'Data 2022'!C9)</f>
        <v>1556.6470203012443</v>
      </c>
      <c r="AD9" s="119">
        <f>+IF('Data 2022'!AD9=0,"",('Data 2022'!AE9)*1000000/'Data 2022'!AD9)</f>
        <v>38966.13190730838</v>
      </c>
      <c r="AE9" s="119">
        <f>+IF('Data 2022'!AD9=0,"",('Data 2022'!AE9-'Data 2022'!AF9)*1000000/'Data 2022'!AD9)</f>
        <v>36880.570409982174</v>
      </c>
      <c r="AF9" s="120">
        <f>+IF('Data 2022'!AD9=0,"",'Data 2022'!AD9*1000/'Data 2022'!C9)</f>
        <v>2.161100196463654</v>
      </c>
      <c r="AG9" s="119">
        <f>+IF('Data 2022'!AD9=0,"",'Data 2022'!AE9*1000000/'Data 2022'!C9)</f>
        <v>84.209715320312796</v>
      </c>
      <c r="AH9" s="119">
        <f>+IF('Data 2022'!AG9=0,"",('Data 2022'!AH9)*1000000/'Data 2022'!AG9)</f>
        <v>177476.09942638624</v>
      </c>
      <c r="AI9" s="119">
        <f>+IF('Data 2022'!AG9=0,"",('Data 2022'!AH9-'Data 2022'!AI9)*1000000/'Data 2022'!AG9)</f>
        <v>172409.17782026771</v>
      </c>
      <c r="AJ9" s="120">
        <f>+IF('Data 2022'!AG9=0,"",'Data 2022'!AG9*1000/'Data 2022'!C9)</f>
        <v>2.0147155129242265</v>
      </c>
      <c r="AK9" s="119">
        <f>+IF('Data 2022'!AG9=0,"",'Data 2022'!AH9*1000000/'Data 2022'!C9)</f>
        <v>357.56385068762279</v>
      </c>
      <c r="AL9" s="119">
        <f>+IF('Data 2022'!AJ9=0,"",('Data 2022'!AK9)*1000000/'Data 2022'!AJ9)</f>
        <v>245203.171456888</v>
      </c>
      <c r="AM9" s="119">
        <f>+IF('Data 2022'!AJ9=0,"",('Data 2022'!AK9-'Data 2022'!AL9)*1000000/'Data 2022'!AJ9)</f>
        <v>220713.57779980177</v>
      </c>
      <c r="AN9" s="120">
        <f>+IF('Data 2022'!AJ9=0,"",'Data 2022'!AJ9*1000/'Data 2022'!C9)</f>
        <v>3.8868985708232211</v>
      </c>
      <c r="AO9" s="119">
        <f>+IF('Data 2022'!AJ9=0,"",'Data 2022'!AK9*1000000/'Data 2022'!C9)</f>
        <v>953.07985669709922</v>
      </c>
      <c r="AP9" s="119">
        <f>+IF('Data 2022'!AM9=0,"",('Data 2022'!AN9)*1000000/'Data 2022'!AM9)</f>
        <v>56790.123456790119</v>
      </c>
      <c r="AQ9" s="119" t="e">
        <f>+IF('Data 2022'!AM9=0,"",('Data 2022'!AN9-'Data 2022'!#REF!)*1000000/'Data 2022'!AM9)</f>
        <v>#REF!</v>
      </c>
      <c r="AR9" s="120">
        <f>+IF('Data 2022'!AM9=0,"",'Data 2022'!AM9*1000/'Data 2022'!C9)</f>
        <v>0.93609152894949732</v>
      </c>
      <c r="AS9" s="119">
        <f>+IF('Data 2022'!AM9=0,"",'Data 2022'!AN9*1000000/'Data 2022'!C9)</f>
        <v>53.160753495897374</v>
      </c>
      <c r="AT9" s="119">
        <f>+IF('Data 2022'!AO9=0,"",('Data 2022'!AP9)*1000000/'Data 2022'!AO9)</f>
        <v>79270.072992700734</v>
      </c>
      <c r="AU9" s="119" t="e">
        <f>+IF('Data 2022'!AO9=0,"",('Data 2022'!AP9-'Data 2022'!#REF!)*1000000/'Data 2022'!AO9)</f>
        <v>#REF!</v>
      </c>
      <c r="AV9" s="120">
        <f>+IF('Data 2022'!AO9=0,"",'Data 2022'!AO9*1000/'Data 2022'!C9)</f>
        <v>1.5832659193343348</v>
      </c>
      <c r="AW9" s="119">
        <f>+IF('Data 2022'!AO9=0,"",'Data 2022'!AP9*1000000/'Data 2022'!C9)</f>
        <v>125.50560499248816</v>
      </c>
      <c r="AX9" s="119">
        <f>+IF('Data 2022'!U9=0,"",('Data 2022'!V9)*1000000/'Data 2022'!U9)</f>
        <v>929294.1176470588</v>
      </c>
      <c r="AY9" s="119">
        <f>+IF('Data 2022'!U9=0,"",('Data 2022'!V9-'Data 2022'!W9)*1000000/'Data 2022'!U9)</f>
        <v>453294.1176470588</v>
      </c>
      <c r="AZ9" s="120">
        <f>+IF('Data 2022'!U9=0,"",'Data 2022'!U9*1000/'Data 2022'!C9)</f>
        <v>0.32743942370661427</v>
      </c>
      <c r="BA9" s="119">
        <f>+IF('Data 2022'!U9=0,"",'Data 2022'!V9*1000000/'Data 2022'!C9)</f>
        <v>304.28753033629954</v>
      </c>
      <c r="BB9" s="119">
        <f>+IF(AT9="","",+IF('Data 2022'!BC9=0,0,('Data 2022'!BD9)*1000000/'Data 2022'!BC9))</f>
        <v>481951.52830529923</v>
      </c>
      <c r="BC9" s="119" t="e">
        <f>+IF(AU9="","",+IF('Data 2022'!BC9=0,"",('Data 2022'!BD9-'Data 2022'!BE9)*1000000/'Data 2022'!BC9))</f>
        <v>#REF!</v>
      </c>
      <c r="BD9" s="120">
        <f>+IF(AV9="","",IF('Data 2022'!BC9=0,"",'Data 2022'!BC9*1000/'Data 2022'!C9))</f>
        <v>21.298971454986713</v>
      </c>
      <c r="BE9" s="119">
        <f>+IF(AW9="","",IF('Data 2022'!BC9=0,"",('Data 2022'!BD9-'Data 2022'!BE9)*1000000/'Data 2022'!C9))</f>
        <v>9058.5538734157708</v>
      </c>
      <c r="BF9" s="119">
        <f>+IF('Data 2022'!BC9-'Data 2022'!BF9=0,"",('Data 2022'!BD9-'Data 2022'!BG9)*1000000/('Data 2022'!BC9-'Data 2022'!BF9))</f>
        <v>537093.33333333326</v>
      </c>
      <c r="BG9" s="119" t="e">
        <f>+IF('Data 2022'!BC9-'Data 2022'!BF9=0,"",('Data 2022'!BD9-'Data 2022'!BE9-'Data 2022'!BG9-'Data 2022'!#REF!)*1000000/('Data 2022'!BC9-'Data 2022'!BF9))</f>
        <v>#REF!</v>
      </c>
      <c r="BH9" s="120">
        <f>+IF('Data 2022'!BC9-'Data 2022'!BF9=0,"",('Data 2022'!BC9-'Data 2022'!BF9)*1000/'Data 2022'!C9)</f>
        <v>18.779614006702882</v>
      </c>
      <c r="BI9" s="119" t="e">
        <f>+IF('Data 2022'!BC9-'Data 2022'!BF9=0,"",('Data 2022'!BD9-'Data 2022'!BE9-'Data 2022'!BG9-'Data 2022'!#REF!)*1000000/'Data 2022'!C9)</f>
        <v>#REF!</v>
      </c>
      <c r="BJ9" s="119">
        <f>+IF('Data 2022'!BF9=0,"",('Data 2022'!BG9)*1000000/'Data 2022'!BF9)</f>
        <v>70917.431192660544</v>
      </c>
      <c r="BK9" s="119" t="e">
        <f>+IF('Data 2022'!BF9=0,"",('Data 2022'!BG9-'Data 2022'!#REF!)*1000000/'Data 2022'!BF9)</f>
        <v>#REF!</v>
      </c>
      <c r="BL9" s="120">
        <f>+IF('Data 2022'!BF9=0,"",'Data 2022'!BF9*1000/'Data 2022'!C9)</f>
        <v>2.5193574482838326</v>
      </c>
      <c r="BM9" s="119" t="e">
        <f>+IF('Data 2022'!BF9=0,"",('Data 2022'!BG9-'Data 2022'!#REF!)*1000000/'Data 2022'!C9)</f>
        <v>#REF!</v>
      </c>
      <c r="BN9" s="119">
        <f>+IF('Data 2022'!L9+'Data 2022'!O9+'Data 2022'!X9+'Data 2022'!AA9=0,"",('Data 2022'!M9+'Data 2022'!P9+'Data 2022'!Y9+'Data 2022'!AB9)*1000000/('Data 2022'!L9+'Data 2022'!O9+'Data 2022'!X9+'Data 2022'!AA9))</f>
        <v>902661.72839506168</v>
      </c>
      <c r="BO9" s="119">
        <f>+IF('Data 2022'!L9+'Data 2022'!O9+'Data 2022'!X9+'Data 2022'!AA9=0,"",('Data 2022'!M9-'Data 2022'!N9+'Data 2022'!P9-'Data 2022'!Q9+'Data 2022'!Y9-'Data 2022'!Z9+'Data 2022'!AB9-'Data 2022'!AC9)*1000000/('Data 2022'!L9+'Data 2022'!O9+'Data 2022'!X9+'Data 2022'!AA9))</f>
        <v>799007.4074074073</v>
      </c>
      <c r="BP9" s="120">
        <f>+('Data 2022'!L9+'Data 2022'!O9+'Data 2022'!X9+'Data 2022'!AA9)*1000/'Data 2022'!C9</f>
        <v>7.8007627412458103</v>
      </c>
      <c r="BQ9" s="119">
        <f>+('Data 2022'!M9-'Data 2022'!N9+'Data 2022'!P9-'Data 2022'!Q9+'Data 2022'!Y9-'Data 2022'!Z9+'Data 2022'!AB9-'Data 2022'!AC9)*1000000/('Data 2022'!C9)</f>
        <v>6232.8672136831146</v>
      </c>
      <c r="BR9" s="122">
        <f>+IF('Data 2022'!AU9=0,"",'Data 2022'!AU9*1000/'Data 2022'!$C9)</f>
        <v>1.117146269116684</v>
      </c>
      <c r="BS9" s="122">
        <f>+IF('Data 2022'!AV9=0,"",'Data 2022'!AV9*1000/'Data 2022'!$C9)</f>
        <v>0.26965599599368234</v>
      </c>
      <c r="BT9" s="122">
        <f>+IF('Data 2022'!AS9=0,"",'Data 2022'!AS9*1000/'Data 2022'!$C9)</f>
        <v>0.11556685542586387</v>
      </c>
      <c r="BU9" s="122">
        <f>+IF('Data 2022'!AT9=0,"",'Data 2022'!AT9*1000/'Data 2022'!$C9)</f>
        <v>0.11556685542586387</v>
      </c>
      <c r="BV9" s="122">
        <f>+IF('Data 2022'!AU9=0,"",'Data 2022'!AU9*1000/'Data 2022'!$C9)</f>
        <v>1.117146269116684</v>
      </c>
      <c r="BW9" s="122">
        <f>+IF('Data 2022'!AV9=0,"",'Data 2022'!AV9*1000/'Data 2022'!$C9)</f>
        <v>0.26965599599368234</v>
      </c>
      <c r="BX9" s="122">
        <f>+IF('Data 2022'!AW9=0,"",'Data 2022'!AW9*1000/'Data 2022'!$C9)</f>
        <v>1.0786239839747294</v>
      </c>
      <c r="BY9" s="122">
        <f>+IF('Data 2022'!AX9=0,"",'Data 2022'!AX9*1000/'Data 2022'!$C9)</f>
        <v>0.1926114257097731</v>
      </c>
      <c r="BZ9" s="122">
        <f>+IF('Data 2022'!AY9=0,"",'Data 2022'!AY9*1000/'Data 2022'!$C9)</f>
        <v>0.57783427712931934</v>
      </c>
      <c r="CA9" s="122">
        <f>+IF('Data 2022'!AZ9=0,"",'Data 2022'!AZ9*1000/'Data 2022'!$C9)</f>
        <v>0.23113371085172774</v>
      </c>
      <c r="CB9" s="122">
        <f>+IF('Data 2022'!BA9=0,"",'Data 2022'!BA9*1000/'Data 2022'!$C9)</f>
        <v>2.8891713856465966</v>
      </c>
      <c r="CC9" s="122">
        <f>+IF('Data 2022'!BB9=0,"",'Data 2022'!BB9*1000/'Data 2022'!$C9)</f>
        <v>0.80896798798104708</v>
      </c>
      <c r="CF9" s="81" t="e">
        <f>+IF('Data 2022'!BD9-'Data 2022'!BG9-'Data 2022'!E9+'Data 2022'!BE9+'Data 2022'!#REF!+'Data 2022'!#REF!=0,"",('Data 2022'!BD9-'Data 2022'!BG9-'Data 2022'!E9+'Data 2022'!BE9+'Data 2022'!#REF!+'Data 2022'!#REF!)*1000000/('Data 2022'!BC9-'Data 2022'!BF9-'Data 2022'!D9))</f>
        <v>#REF!</v>
      </c>
      <c r="CG9" s="82">
        <f>+IF('Data 2022'!BD9-'Data 2022'!BG9-'Data 2022'!E9=0,"",('Data 2022'!BD9-'Data 2022'!BG9-'Data 2022'!E9)*1000000/('Data 2022'!BC9-'Data 2022'!BF9-'Data 2022'!D9))</f>
        <v>562299.52563812956</v>
      </c>
      <c r="CH9" s="83">
        <f>+IF('Data 2022'!BC9-'Data 2022'!BF9-'Data 2022'!D9=0,"",('Data 2022'!BC9-'Data 2022'!BF9-'Data 2022'!D9)*1000/'Data 2022'!C9)</f>
        <v>17.053815632343316</v>
      </c>
      <c r="CI9" s="84">
        <f>+IF('Data 2022'!BD9-'Data 2022'!BG9-'Data 2022'!E9=0,"",('Data 2022'!BD9-'Data 2022'!BG9-'Data 2022'!E9)*1000000/'Data 2022'!C9)</f>
        <v>9589.352440386765</v>
      </c>
    </row>
    <row r="10" spans="1:87" x14ac:dyDescent="0.25">
      <c r="A10" s="92" t="s">
        <v>7</v>
      </c>
      <c r="B10" s="119">
        <f>+IF('Data 2022'!D10=0,"",('Data 2022'!E10)*1000000/'Data 2022'!D10)</f>
        <v>261756.82889936827</v>
      </c>
      <c r="C10" s="119" t="e">
        <f>+IF('Data 2022'!D10=0,"",('Data 2022'!E10-'Data 2022'!#REF!)*1000000/'Data 2022'!D10)</f>
        <v>#REF!</v>
      </c>
      <c r="D10" s="120">
        <f>+IF('Data 2022'!D10=0,"",'Data 2022'!D10*1000/'Data 2022'!C10)</f>
        <v>1.9726195699868363</v>
      </c>
      <c r="E10" s="119">
        <f>+IF('Data 2022'!D10=0,"",'Data 2022'!E10*1000000/'Data 2022'!C10)</f>
        <v>516.34664326458972</v>
      </c>
      <c r="F10" s="121">
        <f>+IF('Data 2022'!F10=0,"",('Data 2022'!G10)*1000000/'Data 2022'!F10)</f>
        <v>1208581.3734713076</v>
      </c>
      <c r="G10" s="121">
        <f>+IF('Data 2022'!F10=0,"",('Data 2022'!G10-'Data 2022'!H10)*1000000/'Data 2022'!F10)</f>
        <v>941052.68109125108</v>
      </c>
      <c r="H10" s="120">
        <f>+IF('Data 2022'!F10=0,"",'Data 2022'!F10*1000/'Data 2022'!C10)</f>
        <v>0.18657305835892934</v>
      </c>
      <c r="I10" s="119">
        <f>+IF('Data 2022'!F10=0,"",'Data 2022'!G10*1000000/'Data 2022'!C10)</f>
        <v>225.48872312417728</v>
      </c>
      <c r="J10" s="119">
        <f>+IF('Data 2022'!I10=0,"",('Data 2022'!J10)*1000000/'Data 2022'!I10)</f>
        <v>1940580.5555555555</v>
      </c>
      <c r="K10" s="119">
        <f>+IF('Data 2022'!I10=0,"",('Data 2022'!J10-'Data 2022'!K10)*1000000/'Data 2022'!I10)</f>
        <v>1541083.888888889</v>
      </c>
      <c r="L10" s="120">
        <f>+IF('Data 2022'!I10=0,"",'Data 2022'!I10*1000/'Data 2022'!C10)</f>
        <v>0.39491004826678366</v>
      </c>
      <c r="M10" s="119">
        <f>+IF('Data 2022'!I10=0,"",'Data 2022'!J10*1000000/'Data 2022'!C10)</f>
        <v>766.35476086002632</v>
      </c>
      <c r="N10" s="119">
        <f>+IF('Data 2022'!L10=0,"",('Data 2022'!M10)*1000000/'Data 2022'!L10)</f>
        <v>829824.60513088864</v>
      </c>
      <c r="O10" s="119">
        <f>+IF('Data 2022'!L10=0,"",('Data 2022'!M10-'Data 2022'!N10)*1000000/'Data 2022'!L10)</f>
        <v>720458.75046475441</v>
      </c>
      <c r="P10" s="120">
        <f>+IF('Data 2022'!L10=0,"",'Data 2022'!L10*1000/'Data 2022'!C10)</f>
        <v>3.1864414216761738</v>
      </c>
      <c r="Q10" s="119">
        <f>+IF('Data 2022'!L10=0,"",'Data 2022'!M10*1000000/'Data 2022'!C10)</f>
        <v>2644.187494515138</v>
      </c>
      <c r="R10" s="119">
        <f>+IF('Data 2022'!O10=0,"",('Data 2022'!P10)*1000000/'Data 2022'!O10)</f>
        <v>162539.52676111768</v>
      </c>
      <c r="S10" s="119">
        <f>+IF('Data 2022'!O10=0,"",('Data 2022'!P10-'Data 2022'!Q10)*1000000/'Data 2022'!O10)</f>
        <v>161367.33815426996</v>
      </c>
      <c r="T10" s="120">
        <f>+IF('Data 2022'!O10=0,"",'Data 2022'!O10*1000/'Data 2022'!C10)</f>
        <v>3.5678806494076349</v>
      </c>
      <c r="U10" s="119">
        <f>+IF('Data 2022'!O10=0,"",'Data 2022'!P10*1000000/'Data 2022'!C10)</f>
        <v>579.92163229486619</v>
      </c>
      <c r="V10" s="119">
        <f>+IF('Data 2022'!X10=0,"",('Data 2022'!Y10)*1000000/'Data 2022'!X10)</f>
        <v>1470427.45770209</v>
      </c>
      <c r="W10" s="119">
        <f>+IF('Data 2022'!X10=0,"",('Data 2022'!Y10-'Data 2022'!Z10)*1000000/'Data 2022'!X10)</f>
        <v>1096368.424932729</v>
      </c>
      <c r="X10" s="120">
        <f>+IF('Data 2022'!X10=0,"",'Data 2022'!X10*1000/'Data 2022'!C10)</f>
        <v>2.3807810443176831</v>
      </c>
      <c r="Y10" s="119">
        <f>+IF('Data 2022'!X10=0,"",'Data 2022'!Y10*1000000/'Data 2022'!C10)</f>
        <v>3500.7658183413778</v>
      </c>
      <c r="Z10" s="119">
        <f>+IF('Data 2022'!AA10=0,"",('Data 2022'!AB10)*1000000/'Data 2022'!AA10)</f>
        <v>885158.96642824926</v>
      </c>
      <c r="AA10" s="119">
        <f>+IF('Data 2022'!AA10=0,"",('Data 2022'!AB10-'Data 2022'!AC10)*1000000/'Data 2022'!AA10)</f>
        <v>805999.5972678652</v>
      </c>
      <c r="AB10" s="120">
        <f>+IF('Data 2022'!AA10=0,"",'Data 2022'!AA10*1000/'Data 2022'!C10)</f>
        <v>2.7238262395787625</v>
      </c>
      <c r="AC10" s="119">
        <f>+IF('Data 2022'!AA10=0,"",'Data 2022'!AB10*1000000/'Data 2022'!C10)</f>
        <v>2411.0192189556824</v>
      </c>
      <c r="AD10" s="119">
        <f>+IF('Data 2022'!AD10=0,"",('Data 2022'!AE10)*1000000/'Data 2022'!AD10)</f>
        <v>28515.905098520601</v>
      </c>
      <c r="AE10" s="119">
        <f>+IF('Data 2022'!AD10=0,"",('Data 2022'!AE10-'Data 2022'!AF10)*1000000/'Data 2022'!AD10)</f>
        <v>28515.905098520601</v>
      </c>
      <c r="AF10" s="120">
        <f>+IF('Data 2022'!AD10=0,"",'Data 2022'!AD10*1000/'Data 2022'!C10)</f>
        <v>4.1464677490127251</v>
      </c>
      <c r="AG10" s="119">
        <f>+IF('Data 2022'!AD10=0,"",'Data 2022'!AE10*1000000/'Data 2022'!C10)</f>
        <v>118.24028082492322</v>
      </c>
      <c r="AH10" s="119">
        <f>+IF('Data 2022'!AG10=0,"",('Data 2022'!AH10)*1000000/'Data 2022'!AG10)</f>
        <v>147682.9134245466</v>
      </c>
      <c r="AI10" s="119">
        <f>+IF('Data 2022'!AG10=0,"",('Data 2022'!AH10-'Data 2022'!AI10)*1000000/'Data 2022'!AG10)</f>
        <v>147682.9134245466</v>
      </c>
      <c r="AJ10" s="120">
        <f>+IF('Data 2022'!AG10=0,"",'Data 2022'!AG10*1000/'Data 2022'!C10)</f>
        <v>3.0338745063624395</v>
      </c>
      <c r="AK10" s="119">
        <f>+IF('Data 2022'!AG10=0,"",'Data 2022'!AH10*1000000/'Data 2022'!C10)</f>
        <v>448.05142606406321</v>
      </c>
      <c r="AL10" s="119">
        <f>+IF('Data 2022'!AJ10=0,"",('Data 2022'!AK10)*1000000/'Data 2022'!AJ10)</f>
        <v>294644.69029652566</v>
      </c>
      <c r="AM10" s="119">
        <f>+IF('Data 2022'!AJ10=0,"",('Data 2022'!AK10-'Data 2022'!AL10)*1000000/'Data 2022'!AJ10)</f>
        <v>286549.34912665724</v>
      </c>
      <c r="AN10" s="120">
        <f>+IF('Data 2022'!AJ10=0,"",'Data 2022'!AJ10*1000/'Data 2022'!C10)</f>
        <v>4.3786309784993422</v>
      </c>
      <c r="AO10" s="119">
        <f>+IF('Data 2022'!AJ10=0,"",'Data 2022'!AK10*1000000/'Data 2022'!C10)</f>
        <v>1290.1403685827117</v>
      </c>
      <c r="AP10" s="119">
        <f>+IF('Data 2022'!AM10=0,"",('Data 2022'!AN10)*1000000/'Data 2022'!AM10)</f>
        <v>64526.45</v>
      </c>
      <c r="AQ10" s="119" t="e">
        <f>+IF('Data 2022'!AM10=0,"",('Data 2022'!AN10-'Data 2022'!#REF!)*1000000/'Data 2022'!AM10)</f>
        <v>#REF!</v>
      </c>
      <c r="AR10" s="120">
        <f>+IF('Data 2022'!AM10=0,"",'Data 2022'!AM10*1000/'Data 2022'!C10)</f>
        <v>0.87757788503729706</v>
      </c>
      <c r="AS10" s="119">
        <f>+IF('Data 2022'!AM10=0,"",'Data 2022'!AN10*1000000/'Data 2022'!C10)</f>
        <v>56.626985519964897</v>
      </c>
      <c r="AT10" s="119">
        <f>+IF('Data 2022'!AO10=0,"",('Data 2022'!AP10)*1000000/'Data 2022'!AO10)</f>
        <v>80849.947487206999</v>
      </c>
      <c r="AU10" s="119" t="e">
        <f>+IF('Data 2022'!AO10=0,"",('Data 2022'!AP10-'Data 2022'!#REF!)*1000000/'Data 2022'!AO10)</f>
        <v>#REF!</v>
      </c>
      <c r="AV10" s="120">
        <f>+IF('Data 2022'!AO10=0,"",'Data 2022'!AO10*1000/'Data 2022'!C10)</f>
        <v>1.9636243966652041</v>
      </c>
      <c r="AW10" s="119">
        <f>+IF('Data 2022'!AO10=0,"",'Data 2022'!AP10*1000000/'Data 2022'!C10)</f>
        <v>158.75892935498027</v>
      </c>
      <c r="AX10" s="119">
        <f>+IF('Data 2022'!U10=0,"",('Data 2022'!V10)*1000000/'Data 2022'!U10)</f>
        <v>591907.88321167883</v>
      </c>
      <c r="AY10" s="119">
        <f>+IF('Data 2022'!U10=0,"",('Data 2022'!V10-'Data 2022'!W10)*1000000/'Data 2022'!U10)</f>
        <v>295953.91727493919</v>
      </c>
      <c r="AZ10" s="120">
        <f>+IF('Data 2022'!U10=0,"",'Data 2022'!U10*1000/'Data 2022'!C10)</f>
        <v>0.90171127687582275</v>
      </c>
      <c r="BA10" s="119">
        <f>+IF('Data 2022'!U10=0,"",'Data 2022'!V10*1000000/'Data 2022'!C10)</f>
        <v>533.73001316366833</v>
      </c>
      <c r="BB10" s="119">
        <f>+IF(AT10="","",+IF('Data 2022'!BC10=0,0,('Data 2022'!BD10)*1000000/'Data 2022'!BC10))</f>
        <v>445891.58642238739</v>
      </c>
      <c r="BC10" s="119" t="e">
        <f>+IF(AU10="","",+IF('Data 2022'!BC10=0,"",('Data 2022'!BD10-'Data 2022'!BE10)*1000000/'Data 2022'!BC10))</f>
        <v>#REF!</v>
      </c>
      <c r="BD10" s="120">
        <f>+IF(AV10="","",IF('Data 2022'!BC10=0,"",'Data 2022'!BC10*1000/'Data 2022'!C10))</f>
        <v>29.714918824045633</v>
      </c>
      <c r="BE10" s="119">
        <f>+IF(AW10="","",IF('Data 2022'!BC10=0,"",('Data 2022'!BD10-'Data 2022'!BE10)*1000000/'Data 2022'!C10))</f>
        <v>11280.802720491443</v>
      </c>
      <c r="BF10" s="119">
        <f>+IF('Data 2022'!BC10-'Data 2022'!BF10=0,"",('Data 2022'!BD10-'Data 2022'!BG10)*1000000/('Data 2022'!BC10-'Data 2022'!BF10))</f>
        <v>485018.37695035693</v>
      </c>
      <c r="BG10" s="119" t="e">
        <f>+IF('Data 2022'!BC10-'Data 2022'!BF10=0,"",('Data 2022'!BD10-'Data 2022'!BE10-'Data 2022'!BG10-'Data 2022'!#REF!)*1000000/('Data 2022'!BC10-'Data 2022'!BF10))</f>
        <v>#REF!</v>
      </c>
      <c r="BH10" s="120">
        <f>+IF('Data 2022'!BC10-'Data 2022'!BF10=0,"",('Data 2022'!BC10-'Data 2022'!BF10)*1000/'Data 2022'!C10)</f>
        <v>26.873716542343132</v>
      </c>
      <c r="BI10" s="119" t="e">
        <f>+IF('Data 2022'!BC10-'Data 2022'!BF10=0,"",('Data 2022'!BD10-'Data 2022'!BE10-'Data 2022'!BG10-'Data 2022'!#REF!)*1000000/'Data 2022'!C10)</f>
        <v>#REF!</v>
      </c>
      <c r="BJ10" s="119">
        <f>+IF('Data 2022'!BF10=0,"",('Data 2022'!BG10)*1000000/'Data 2022'!BF10)</f>
        <v>75808.018408982098</v>
      </c>
      <c r="BK10" s="119" t="e">
        <f>+IF('Data 2022'!BF10=0,"",('Data 2022'!BG10-'Data 2022'!#REF!)*1000000/'Data 2022'!BF10)</f>
        <v>#REF!</v>
      </c>
      <c r="BL10" s="120">
        <f>+IF('Data 2022'!BF10=0,"",'Data 2022'!BF10*1000/'Data 2022'!C10)</f>
        <v>2.8412022817025013</v>
      </c>
      <c r="BM10" s="119" t="e">
        <f>+IF('Data 2022'!BF10=0,"",('Data 2022'!BG10-'Data 2022'!#REF!)*1000000/'Data 2022'!C10)</f>
        <v>#REF!</v>
      </c>
      <c r="BN10" s="119">
        <f>+IF('Data 2022'!L10+'Data 2022'!O10+'Data 2022'!X10+'Data 2022'!AA10=0,"",('Data 2022'!M10+'Data 2022'!P10+'Data 2022'!Y10+'Data 2022'!AB10)*1000000/('Data 2022'!L10+'Data 2022'!O10+'Data 2022'!X10+'Data 2022'!AA10))</f>
        <v>770381.02603000763</v>
      </c>
      <c r="BO10" s="119">
        <f>+IF('Data 2022'!L10+'Data 2022'!O10+'Data 2022'!X10+'Data 2022'!AA10=0,"",('Data 2022'!M10-'Data 2022'!N10+'Data 2022'!P10-'Data 2022'!Q10+'Data 2022'!Y10-'Data 2022'!Z10+'Data 2022'!AB10-'Data 2022'!AC10)*1000000/('Data 2022'!L10+'Data 2022'!O10+'Data 2022'!X10+'Data 2022'!AA10))</f>
        <v>647364.93441622111</v>
      </c>
      <c r="BP10" s="120">
        <f>+('Data 2022'!L10+'Data 2022'!O10+'Data 2022'!X10+'Data 2022'!AA10)*1000/'Data 2022'!C10</f>
        <v>11.858929354980255</v>
      </c>
      <c r="BQ10" s="119">
        <f>+('Data 2022'!M10-'Data 2022'!N10+'Data 2022'!P10-'Data 2022'!Q10+'Data 2022'!Y10-'Data 2022'!Z10+'Data 2022'!AB10-'Data 2022'!AC10)*1000000/('Data 2022'!C10)</f>
        <v>7677.0550241333922</v>
      </c>
      <c r="BR10" s="122">
        <f>+IF('Data 2022'!AU10=0,"",'Data 2022'!AU10*1000/'Data 2022'!$C10)</f>
        <v>1.5357612988152698</v>
      </c>
      <c r="BS10" s="122">
        <f>+IF('Data 2022'!AV10=0,"",'Data 2022'!AV10*1000/'Data 2022'!$C10)</f>
        <v>0.1755155770074594</v>
      </c>
      <c r="BT10" s="122">
        <f>+IF('Data 2022'!AS10=0,"",'Data 2022'!AS10*1000/'Data 2022'!$C10)</f>
        <v>4.387889425186485E-2</v>
      </c>
      <c r="BU10" s="122">
        <f>+IF('Data 2022'!AT10=0,"",'Data 2022'!AT10*1000/'Data 2022'!$C10)</f>
        <v>0.13163668275559456</v>
      </c>
      <c r="BV10" s="122">
        <f>+IF('Data 2022'!AU10=0,"",'Data 2022'!AU10*1000/'Data 2022'!$C10)</f>
        <v>1.5357612988152698</v>
      </c>
      <c r="BW10" s="122">
        <f>+IF('Data 2022'!AV10=0,"",'Data 2022'!AV10*1000/'Data 2022'!$C10)</f>
        <v>0.1755155770074594</v>
      </c>
      <c r="BX10" s="122">
        <f>+IF('Data 2022'!AW10=0,"",'Data 2022'!AW10*1000/'Data 2022'!$C10)</f>
        <v>1.2724879333040808</v>
      </c>
      <c r="BY10" s="122">
        <f>+IF('Data 2022'!AX10=0,"",'Data 2022'!AX10*1000/'Data 2022'!$C10)</f>
        <v>0.13163668275559456</v>
      </c>
      <c r="BZ10" s="122">
        <f>+IF('Data 2022'!AY10=0,"",'Data 2022'!AY10*1000/'Data 2022'!$C10)</f>
        <v>0.92145677928916192</v>
      </c>
      <c r="CA10" s="122">
        <f>+IF('Data 2022'!AZ10=0,"",'Data 2022'!AZ10*1000/'Data 2022'!$C10)</f>
        <v>0.30715225976305399</v>
      </c>
      <c r="CB10" s="122">
        <f>+IF('Data 2022'!BA10=0,"",'Data 2022'!BA10*1000/'Data 2022'!$C10)</f>
        <v>3.8174637999122423</v>
      </c>
      <c r="CC10" s="122">
        <f>+IF('Data 2022'!BB10=0,"",'Data 2022'!BB10*1000/'Data 2022'!$C10)</f>
        <v>0.78982009653356733</v>
      </c>
      <c r="CF10" s="81" t="e">
        <f>+IF('Data 2022'!BD10-'Data 2022'!BG10-'Data 2022'!E10+'Data 2022'!BE10+'Data 2022'!#REF!+'Data 2022'!#REF!=0,"",('Data 2022'!BD10-'Data 2022'!BG10-'Data 2022'!E10+'Data 2022'!BE10+'Data 2022'!#REF!+'Data 2022'!#REF!)*1000000/('Data 2022'!BC10-'Data 2022'!BF10-'Data 2022'!D10))</f>
        <v>#REF!</v>
      </c>
      <c r="CG10" s="82">
        <f>+IF('Data 2022'!BD10-'Data 2022'!BG10-'Data 2022'!E10=0,"",('Data 2022'!BD10-'Data 2022'!BG10-'Data 2022'!E10)*1000000/('Data 2022'!BC10-'Data 2022'!BF10-'Data 2022'!D10))</f>
        <v>502704.75034185266</v>
      </c>
      <c r="CH10" s="83">
        <f>+IF('Data 2022'!BC10-'Data 2022'!BF10-'Data 2022'!D10=0,"",('Data 2022'!BC10-'Data 2022'!BF10-'Data 2022'!D10)*1000/'Data 2022'!C10)</f>
        <v>24.901096972356296</v>
      </c>
      <c r="CI10" s="84">
        <f>+IF('Data 2022'!BD10-'Data 2022'!BG10-'Data 2022'!E10=0,"",('Data 2022'!BD10-'Data 2022'!BG10-'Data 2022'!E10)*1000000/'Data 2022'!C10)</f>
        <v>12517.899736726635</v>
      </c>
    </row>
    <row r="11" spans="1:87" x14ac:dyDescent="0.25">
      <c r="A11" s="92" t="s">
        <v>8</v>
      </c>
      <c r="B11" s="119">
        <f>+IF('Data 2022'!D11=0,"",('Data 2022'!E11)*1000000/'Data 2022'!D11)</f>
        <v>244019.13875598088</v>
      </c>
      <c r="C11" s="119">
        <f>+IF('Data 2022'!D11=0,"",('Data 2022'!E11-'Data 2022'!F32)*1000000/'Data 2022'!D11)</f>
        <v>244019.13875598088</v>
      </c>
      <c r="D11" s="120">
        <f>+IF('Data 2022'!D11=0,"",'Data 2022'!D11*1000/'Data 2022'!C11)</f>
        <v>1.2150809569489258</v>
      </c>
      <c r="E11" s="119">
        <f>+IF('Data 2022'!D11=0,"",'Data 2022'!E11*1000000/'Data 2022'!C11)</f>
        <v>296.50300863346996</v>
      </c>
      <c r="F11" s="121" t="str">
        <f>+IF('Data 2022'!F11=0,"",('Data 2022'!G11)*1000000/'Data 2022'!F11)</f>
        <v/>
      </c>
      <c r="G11" s="121" t="str">
        <f>+IF('Data 2022'!F11=0,"",('Data 2022'!G11-'Data 2022'!H11)*1000000/'Data 2022'!F11)</f>
        <v/>
      </c>
      <c r="H11" s="120" t="str">
        <f>+IF('Data 2022'!F11=0,"",'Data 2022'!F11*1000/'Data 2022'!C11)</f>
        <v/>
      </c>
      <c r="I11" s="119" t="str">
        <f>+IF('Data 2022'!F11=0,"",'Data 2022'!G11*1000000/'Data 2022'!C11)</f>
        <v/>
      </c>
      <c r="J11" s="119">
        <f>+IF('Data 2022'!I11=0,"",('Data 2022'!J11)*1000000/'Data 2022'!I11)</f>
        <v>1687258.6872586873</v>
      </c>
      <c r="K11" s="119">
        <f>+IF('Data 2022'!I11=0,"",('Data 2022'!J11-'Data 2022'!K11)*1000000/'Data 2022'!I11)</f>
        <v>1409266.4092664092</v>
      </c>
      <c r="L11" s="120">
        <f>+IF('Data 2022'!I11=0,"",'Data 2022'!I11*1000/'Data 2022'!C11)</f>
        <v>0.37644254527484666</v>
      </c>
      <c r="M11" s="119">
        <f>+IF('Data 2022'!I11=0,"",'Data 2022'!J11*1000000/'Data 2022'!C11)</f>
        <v>635.15595476875671</v>
      </c>
      <c r="N11" s="119">
        <f>+IF('Data 2022'!L11=0,"",('Data 2022'!M11)*1000000/'Data 2022'!L11)</f>
        <v>506787.33031674207</v>
      </c>
      <c r="O11" s="119">
        <f>+IF('Data 2022'!L11=0,"",('Data 2022'!M11-'Data 2022'!N11)*1000000/'Data 2022'!L11)</f>
        <v>457918.55203619908</v>
      </c>
      <c r="P11" s="120">
        <f>+IF('Data 2022'!L11=0,"",'Data 2022'!L11*1000/'Data 2022'!C11)</f>
        <v>1.6060579634312957</v>
      </c>
      <c r="Q11" s="119">
        <f>+IF('Data 2022'!L11=0,"",'Data 2022'!M11*1000000/'Data 2022'!C11)</f>
        <v>813.92982762129009</v>
      </c>
      <c r="R11" s="119">
        <f>+IF('Data 2022'!O11=0,"",('Data 2022'!P11)*1000000/'Data 2022'!O11)</f>
        <v>90625</v>
      </c>
      <c r="S11" s="119">
        <f>+IF('Data 2022'!O11=0,"",('Data 2022'!P11-'Data 2022'!Q11)*1000000/'Data 2022'!O11)</f>
        <v>90625</v>
      </c>
      <c r="T11" s="120">
        <f>+IF('Data 2022'!O11=0,"",'Data 2022'!O11*1000/'Data 2022'!C11)</f>
        <v>4.1859248277666348</v>
      </c>
      <c r="U11" s="119">
        <f>+IF('Data 2022'!O11=0,"",'Data 2022'!P11*1000000/'Data 2022'!C11)</f>
        <v>379.34943751635126</v>
      </c>
      <c r="V11" s="119">
        <f>+IF('Data 2022'!X11=0,"",('Data 2022'!Y11)*1000000/'Data 2022'!X11)</f>
        <v>1351016.7992926615</v>
      </c>
      <c r="W11" s="119">
        <f>+IF('Data 2022'!X11=0,"",('Data 2022'!Y11-'Data 2022'!Z11)*1000000/'Data 2022'!X11)</f>
        <v>1171529.619805482</v>
      </c>
      <c r="X11" s="120">
        <f>+IF('Data 2022'!X11=0,"",'Data 2022'!X11*1000/'Data 2022'!C11)</f>
        <v>1.6438475625708555</v>
      </c>
      <c r="Y11" s="119">
        <f>+IF('Data 2022'!X11=0,"",'Data 2022'!Y11*1000000/'Data 2022'!C11)</f>
        <v>2220.8656725095202</v>
      </c>
      <c r="Z11" s="119">
        <f>+IF('Data 2022'!AA11=0,"",('Data 2022'!AB11)*1000000/'Data 2022'!AA11)</f>
        <v>583400.48348106374</v>
      </c>
      <c r="AA11" s="119">
        <f>+IF('Data 2022'!AA11=0,"",('Data 2022'!AB11-'Data 2022'!AC11)*1000000/'Data 2022'!AA11)</f>
        <v>512489.92747784051</v>
      </c>
      <c r="AB11" s="120">
        <f>+IF('Data 2022'!AA11=0,"",'Data 2022'!AA11*1000/'Data 2022'!C11)</f>
        <v>1.8037266358536088</v>
      </c>
      <c r="AC11" s="119">
        <f>+IF('Data 2022'!AA11=0,"",'Data 2022'!AB11*1000000/'Data 2022'!C11)</f>
        <v>1052.2949914246678</v>
      </c>
      <c r="AD11" s="119">
        <f>+IF('Data 2022'!AD11=0,"",('Data 2022'!AE11)*1000000/'Data 2022'!AD11)</f>
        <v>24336.283185840708</v>
      </c>
      <c r="AE11" s="119">
        <f>+IF('Data 2022'!AD11=0,"",('Data 2022'!AE11-'Data 2022'!AF11)*1000000/'Data 2022'!AD11)</f>
        <v>24336.283185840708</v>
      </c>
      <c r="AF11" s="120">
        <f>+IF('Data 2022'!AD11=0,"",'Data 2022'!AD11*1000/'Data 2022'!C11)</f>
        <v>1.9708729397401239</v>
      </c>
      <c r="AG11" s="119">
        <f>+IF('Data 2022'!AD11=0,"",'Data 2022'!AE11*1000000/'Data 2022'!C11)</f>
        <v>47.963721984826023</v>
      </c>
      <c r="AH11" s="119">
        <f>+IF('Data 2022'!AG11=0,"",('Data 2022'!AH11)*1000000/'Data 2022'!AG11)</f>
        <v>212574.85029940121</v>
      </c>
      <c r="AI11" s="119">
        <f>+IF('Data 2022'!AG11=0,"",('Data 2022'!AH11-'Data 2022'!AI11)*1000000/'Data 2022'!AG11)</f>
        <v>212574.85029940121</v>
      </c>
      <c r="AJ11" s="120">
        <f>+IF('Data 2022'!AG11=0,"",'Data 2022'!AG11*1000/'Data 2022'!C11)</f>
        <v>0.48545100433126942</v>
      </c>
      <c r="AK11" s="119">
        <f>+IF('Data 2022'!AG11=0,"",'Data 2022'!AH11*1000000/'Data 2022'!C11)</f>
        <v>103.19467457341356</v>
      </c>
      <c r="AL11" s="119">
        <f>+IF('Data 2022'!AJ11=0,"",('Data 2022'!AK11)*1000000/'Data 2022'!AJ11)</f>
        <v>295657.34681737062</v>
      </c>
      <c r="AM11" s="119">
        <f>+IF('Data 2022'!AJ11=0,"",('Data 2022'!AK11-'Data 2022'!AL11)*1000000/'Data 2022'!AJ11)</f>
        <v>291493.15883402736</v>
      </c>
      <c r="AN11" s="120">
        <f>+IF('Data 2022'!AJ11=0,"",'Data 2022'!AJ11*1000/'Data 2022'!C11)</f>
        <v>2.4432429289846227</v>
      </c>
      <c r="AO11" s="119">
        <f>+IF('Data 2022'!AJ11=0,"",'Data 2022'!AK11*1000000/'Data 2022'!C11)</f>
        <v>722.362722013895</v>
      </c>
      <c r="AP11" s="119">
        <f>+IF('Data 2022'!AM11=0,"",('Data 2022'!AN11)*1000000/'Data 2022'!AM11)</f>
        <v>90909.090909090897</v>
      </c>
      <c r="AQ11" s="119" t="e">
        <f>+IF('Data 2022'!AM11=0,"",('Data 2022'!AN11-'Data 2022'!#REF!)*1000000/'Data 2022'!AM11)</f>
        <v>#REF!</v>
      </c>
      <c r="AR11" s="120">
        <f>+IF('Data 2022'!AM11=0,"",'Data 2022'!AM11*1000/'Data 2022'!C11)</f>
        <v>3.197581465655068E-2</v>
      </c>
      <c r="AS11" s="119">
        <f>+IF('Data 2022'!AM11=0,"",'Data 2022'!AN11*1000000/'Data 2022'!C11)</f>
        <v>2.9068922415046075</v>
      </c>
      <c r="AT11" s="119">
        <f>+IF('Data 2022'!AO11=0,"",('Data 2022'!AP11)*1000000/'Data 2022'!AO11)</f>
        <v>81081.08108108108</v>
      </c>
      <c r="AU11" s="119" t="e">
        <f>+IF('Data 2022'!AO11=0,"",('Data 2022'!AP11-'Data 2022'!#REF!)*1000000/'Data 2022'!AO11)</f>
        <v>#REF!</v>
      </c>
      <c r="AV11" s="120">
        <f>+IF('Data 2022'!AO11=0,"",'Data 2022'!AO11*1000/'Data 2022'!C11)</f>
        <v>0.37644254527484666</v>
      </c>
      <c r="AW11" s="119">
        <f>+IF('Data 2022'!AO11=0,"",'Data 2022'!AP11*1000000/'Data 2022'!C11)</f>
        <v>30.522368535798378</v>
      </c>
      <c r="AX11" s="119">
        <f>+IF('Data 2022'!U11=0,"",('Data 2022'!V11)*1000000/'Data 2022'!U11)</f>
        <v>513812.15469613264</v>
      </c>
      <c r="AY11" s="119">
        <f>+IF('Data 2022'!U11=0,"",('Data 2022'!V11-'Data 2022'!W11)*1000000/'Data 2022'!U11)</f>
        <v>272559.85267034988</v>
      </c>
      <c r="AZ11" s="120">
        <f>+IF('Data 2022'!U11=0,"",'Data 2022'!U11*1000/'Data 2022'!C11)</f>
        <v>0.78922124356850087</v>
      </c>
      <c r="BA11" s="119">
        <f>+IF('Data 2022'!U11=0,"",'Data 2022'!V11*1000000/'Data 2022'!C11)</f>
        <v>405.51146768989275</v>
      </c>
      <c r="BB11" s="119">
        <f>+IF(AT11="","",+IF('Data 2022'!BC11=0,0,('Data 2022'!BD11)*1000000/'Data 2022'!BC11))</f>
        <v>396411.0929853181</v>
      </c>
      <c r="BC11" s="119" t="e">
        <f>+IF(AU11="","",+IF('Data 2022'!BC11=0,"",('Data 2022'!BD11-'Data 2022'!BE11)*1000000/'Data 2022'!BC11))</f>
        <v>#REF!</v>
      </c>
      <c r="BD11" s="120">
        <f>+IF(AV11="","",IF('Data 2022'!BC11=0,"",'Data 2022'!BC11*1000/'Data 2022'!C11))</f>
        <v>16.92828696840208</v>
      </c>
      <c r="BE11" s="119">
        <f>+IF(AW11="","",IF('Data 2022'!BC11=0,"",('Data 2022'!BD11-'Data 2022'!BE11)*1000000/'Data 2022'!C11))</f>
        <v>5903.8981424958574</v>
      </c>
      <c r="BF11" s="119">
        <f>+IF('Data 2022'!BC11-'Data 2022'!BF11=0,"",('Data 2022'!BD11-'Data 2022'!BG11)*1000000/('Data 2022'!BC11-'Data 2022'!BF11))</f>
        <v>404187.92891078652</v>
      </c>
      <c r="BG11" s="119" t="e">
        <f>+IF('Data 2022'!BC11-'Data 2022'!BF11=0,"",('Data 2022'!BD11-'Data 2022'!BE11-'Data 2022'!BG11-'Data 2022'!#REF!)*1000000/('Data 2022'!BC11-'Data 2022'!BF11))</f>
        <v>#REF!</v>
      </c>
      <c r="BH11" s="120">
        <f>+IF('Data 2022'!BC11-'Data 2022'!BF11=0,"",('Data 2022'!BC11-'Data 2022'!BF11)*1000/'Data 2022'!C11)</f>
        <v>16.519868608470688</v>
      </c>
      <c r="BI11" s="119" t="e">
        <f>+IF('Data 2022'!BC11-'Data 2022'!BF11=0,"",('Data 2022'!BD11-'Data 2022'!BE11-'Data 2022'!BG11-'Data 2022'!#REF!)*1000000/'Data 2022'!C11)</f>
        <v>#REF!</v>
      </c>
      <c r="BJ11" s="119">
        <f>+IF('Data 2022'!BF11=0,"",('Data 2022'!BG11)*1000000/'Data 2022'!BF11)</f>
        <v>81850.533807829197</v>
      </c>
      <c r="BK11" s="119" t="e">
        <f>+IF('Data 2022'!BF11=0,"",('Data 2022'!BG11-'Data 2022'!#REF!)*1000000/'Data 2022'!BF11)</f>
        <v>#REF!</v>
      </c>
      <c r="BL11" s="120">
        <f>+IF('Data 2022'!BF11=0,"",'Data 2022'!BF11*1000/'Data 2022'!C11)</f>
        <v>0.4084183599313973</v>
      </c>
      <c r="BM11" s="119" t="e">
        <f>+IF('Data 2022'!BF11=0,"",('Data 2022'!BG11-'Data 2022'!#REF!)*1000000/'Data 2022'!C11)</f>
        <v>#REF!</v>
      </c>
      <c r="BN11" s="119">
        <f>+IF('Data 2022'!L11+'Data 2022'!O11+'Data 2022'!X11+'Data 2022'!AA11=0,"",('Data 2022'!M11+'Data 2022'!P11+'Data 2022'!Y11+'Data 2022'!AB11)*1000000/('Data 2022'!L11+'Data 2022'!O11+'Data 2022'!X11+'Data 2022'!AA11))</f>
        <v>483404.12144093122</v>
      </c>
      <c r="BO11" s="119">
        <f>+IF('Data 2022'!L11+'Data 2022'!O11+'Data 2022'!X11+'Data 2022'!AA11=0,"",('Data 2022'!M11-'Data 2022'!N11+'Data 2022'!P11-'Data 2022'!Q11+'Data 2022'!Y11-'Data 2022'!Z11+'Data 2022'!AB11-'Data 2022'!AC11)*1000000/('Data 2022'!L11+'Data 2022'!O11+'Data 2022'!X11+'Data 2022'!AA11))</f>
        <v>429133.23894918984</v>
      </c>
      <c r="BP11" s="120">
        <f>+('Data 2022'!L11+'Data 2022'!O11+'Data 2022'!X11+'Data 2022'!AA11)*1000/'Data 2022'!C11</f>
        <v>9.239556989622395</v>
      </c>
      <c r="BQ11" s="119">
        <f>+('Data 2022'!M11-'Data 2022'!N11+'Data 2022'!P11-'Data 2022'!Q11+'Data 2022'!Y11-'Data 2022'!Z11+'Data 2022'!AB11-'Data 2022'!AC11)*1000000/('Data 2022'!C11)</f>
        <v>3965.0010174122845</v>
      </c>
      <c r="BR11" s="122">
        <f>+IF('Data 2022'!AU11=0,"",'Data 2022'!AU11*1000/'Data 2022'!$C11)</f>
        <v>0.50870614226330635</v>
      </c>
      <c r="BS11" s="122">
        <f>+IF('Data 2022'!AV11=0,"",'Data 2022'!AV11*1000/'Data 2022'!$C11)</f>
        <v>0.1162756896601843</v>
      </c>
      <c r="BT11" s="122">
        <f>+IF('Data 2022'!AS11=0,"",'Data 2022'!AS11*1000/'Data 2022'!$C11)</f>
        <v>0.43603383622569114</v>
      </c>
      <c r="BU11" s="122">
        <f>+IF('Data 2022'!AT11=0,"",'Data 2022'!AT11*1000/'Data 2022'!$C11)</f>
        <v>0.33429260777302983</v>
      </c>
      <c r="BV11" s="122">
        <f>+IF('Data 2022'!AU11=0,"",'Data 2022'!AU11*1000/'Data 2022'!$C11)</f>
        <v>0.50870614226330635</v>
      </c>
      <c r="BW11" s="122">
        <f>+IF('Data 2022'!AV11=0,"",'Data 2022'!AV11*1000/'Data 2022'!$C11)</f>
        <v>0.1162756896601843</v>
      </c>
      <c r="BX11" s="122">
        <f>+IF('Data 2022'!AW11=0,"",'Data 2022'!AW11*1000/'Data 2022'!$C11)</f>
        <v>0.46510275864073719</v>
      </c>
      <c r="BY11" s="122">
        <f>+IF('Data 2022'!AX11=0,"",'Data 2022'!AX11*1000/'Data 2022'!$C11)</f>
        <v>0.14534461207523036</v>
      </c>
      <c r="BZ11" s="122">
        <f>+IF('Data 2022'!AY11=0,"",'Data 2022'!AY11*1000/'Data 2022'!$C11)</f>
        <v>0.88660213365890528</v>
      </c>
      <c r="CA11" s="122">
        <f>+IF('Data 2022'!AZ11=0,"",'Data 2022'!AZ11*1000/'Data 2022'!$C11)</f>
        <v>0.36336153018807593</v>
      </c>
      <c r="CB11" s="122">
        <f>+IF('Data 2022'!BA11=0,"",'Data 2022'!BA11*1000/'Data 2022'!$C11)</f>
        <v>2.29644487078864</v>
      </c>
      <c r="CC11" s="122">
        <f>+IF('Data 2022'!BB11=0,"",'Data 2022'!BB11*1000/'Data 2022'!$C11)</f>
        <v>0.95927443969652049</v>
      </c>
      <c r="CF11" s="81" t="e">
        <f>+IF('Data 2022'!BD11-'Data 2022'!BG11-'Data 2022'!E11+'Data 2022'!BE11+'Data 2022'!#REF!+'Data 2022'!#REF!=0,"",('Data 2022'!BD11-'Data 2022'!BG11-'Data 2022'!E11+'Data 2022'!BE11+'Data 2022'!#REF!+'Data 2022'!#REF!)*1000000/('Data 2022'!BC11-'Data 2022'!BF11-'Data 2022'!D11))</f>
        <v>#REF!</v>
      </c>
      <c r="CG11" s="82">
        <f>+IF('Data 2022'!BD11-'Data 2022'!BG11-'Data 2022'!E11=0,"",('Data 2022'!BD11-'Data 2022'!BG11-'Data 2022'!E11)*1000000/('Data 2022'!BC11-'Data 2022'!BF11-'Data 2022'!D11))</f>
        <v>416904.08357075014</v>
      </c>
      <c r="CH11" s="83">
        <f>+IF('Data 2022'!BC11-'Data 2022'!BF11-'Data 2022'!D11=0,"",('Data 2022'!BC11-'Data 2022'!BF11-'Data 2022'!D11)*1000/'Data 2022'!C11)</f>
        <v>15.304787651521762</v>
      </c>
      <c r="CI11" s="84">
        <f>+IF('Data 2022'!BD11-'Data 2022'!BG11-'Data 2022'!E11=0,"",('Data 2022'!BD11-'Data 2022'!BG11-'Data 2022'!E11)*1000000/'Data 2022'!C11)</f>
        <v>6380.6284701026134</v>
      </c>
    </row>
    <row r="12" spans="1:87" x14ac:dyDescent="0.25">
      <c r="A12" s="92" t="s">
        <v>10</v>
      </c>
      <c r="B12" s="119">
        <f>+IF('Data 2022'!D12=0,"",('Data 2022'!E12)*1000000/'Data 2022'!D12)</f>
        <v>357664.23357664235</v>
      </c>
      <c r="C12" s="119" t="e">
        <f>+IF('Data 2022'!D12=0,"",('Data 2022'!E12-'Data 2022'!#REF!)*1000000/'Data 2022'!D12)</f>
        <v>#REF!</v>
      </c>
      <c r="D12" s="120">
        <f>+IF('Data 2022'!D12=0,"",'Data 2022'!D12*1000/'Data 2022'!C12)</f>
        <v>1.5808300319243047</v>
      </c>
      <c r="E12" s="119">
        <f>+IF('Data 2022'!D12=0,"",'Data 2022'!E12*1000000/'Data 2022'!C12)</f>
        <v>565.40636178314548</v>
      </c>
      <c r="F12" s="121">
        <f>+IF('Data 2022'!F12=0,"",('Data 2022'!G12)*1000000/'Data 2022'!F12)</f>
        <v>705714.28571428568</v>
      </c>
      <c r="G12" s="121">
        <f>+IF('Data 2022'!F12=0,"",('Data 2022'!G12-'Data 2022'!H12)*1000000/'Data 2022'!F12)</f>
        <v>660000</v>
      </c>
      <c r="H12" s="120">
        <f>+IF('Data 2022'!F12=0,"",'Data 2022'!F12*1000/'Data 2022'!C12)</f>
        <v>0.13462056232932035</v>
      </c>
      <c r="I12" s="119">
        <f>+IF('Data 2022'!F12=0,"",'Data 2022'!G12*1000000/'Data 2022'!C12)</f>
        <v>95.003653986691802</v>
      </c>
      <c r="J12" s="119">
        <f>+IF('Data 2022'!I12=0,"",('Data 2022'!J12)*1000000/'Data 2022'!I12)</f>
        <v>1402000</v>
      </c>
      <c r="K12" s="119">
        <f>+IF('Data 2022'!I12=0,"",('Data 2022'!J12-'Data 2022'!K12)*1000000/'Data 2022'!I12)</f>
        <v>1220000</v>
      </c>
      <c r="L12" s="120">
        <f>+IF('Data 2022'!I12=0,"",'Data 2022'!I12*1000/'Data 2022'!C12)</f>
        <v>0.19231508904188624</v>
      </c>
      <c r="M12" s="119">
        <f>+IF('Data 2022'!I12=0,"",'Data 2022'!J12*1000000/'Data 2022'!C12)</f>
        <v>269.62575483672447</v>
      </c>
      <c r="N12" s="119">
        <f>+IF('Data 2022'!L12=0,"",('Data 2022'!M12)*1000000/'Data 2022'!L12)</f>
        <v>820543.80664652563</v>
      </c>
      <c r="O12" s="119">
        <f>+IF('Data 2022'!L12=0,"",('Data 2022'!M12-'Data 2022'!N12)*1000000/'Data 2022'!L12)</f>
        <v>720241.69184290024</v>
      </c>
      <c r="P12" s="120">
        <f>+IF('Data 2022'!L12=0,"",'Data 2022'!L12*1000/'Data 2022'!C12)</f>
        <v>2.5462517789145735</v>
      </c>
      <c r="Q12" s="119">
        <f>+IF('Data 2022'!L12=0,"",'Data 2022'!M12*1000000/'Data 2022'!C12)</f>
        <v>2089.3111273510522</v>
      </c>
      <c r="R12" s="119">
        <f>+IF('Data 2022'!O12=0,"",('Data 2022'!P12)*1000000/'Data 2022'!O12)</f>
        <v>83756.345177664974</v>
      </c>
      <c r="S12" s="119">
        <f>+IF('Data 2022'!O12=0,"",('Data 2022'!P12-'Data 2022'!Q12)*1000000/'Data 2022'!O12)</f>
        <v>83756.345177664974</v>
      </c>
      <c r="T12" s="120">
        <f>+IF('Data 2022'!O12=0,"",'Data 2022'!O12*1000/'Data 2022'!C12)</f>
        <v>9.0926574099003812</v>
      </c>
      <c r="U12" s="119">
        <f>+IF('Data 2022'!O12=0,"",'Data 2022'!P12*1000000/'Data 2022'!C12)</f>
        <v>761.56775260586949</v>
      </c>
      <c r="V12" s="119">
        <f>+IF('Data 2022'!X12=0,"",('Data 2022'!Y12)*1000000/'Data 2022'!X12)</f>
        <v>1269214.4373673035</v>
      </c>
      <c r="W12" s="119">
        <f>+IF('Data 2022'!X12=0,"",('Data 2022'!Y12-'Data 2022'!Z12)*1000000/'Data 2022'!X12)</f>
        <v>995966.02972399152</v>
      </c>
      <c r="X12" s="120">
        <f>+IF('Data 2022'!X12=0,"",'Data 2022'!X12*1000/'Data 2022'!C12)</f>
        <v>1.8116081387745682</v>
      </c>
      <c r="Y12" s="119">
        <f>+IF('Data 2022'!X12=0,"",'Data 2022'!Y12*1000000/'Data 2022'!C12)</f>
        <v>2299.3192045847918</v>
      </c>
      <c r="Z12" s="119">
        <f>+IF('Data 2022'!AA12=0,"",('Data 2022'!AB12)*1000000/'Data 2022'!AA12)</f>
        <v>876306.43249649822</v>
      </c>
      <c r="AA12" s="119">
        <f>+IF('Data 2022'!AA12=0,"",('Data 2022'!AB12-'Data 2022'!AC12)*1000000/'Data 2022'!AA12)</f>
        <v>800668.03146212688</v>
      </c>
      <c r="AB12" s="120">
        <f>+IF('Data 2022'!AA12=0,"",'Data 2022'!AA12*1000/'Data 2022'!C12)</f>
        <v>3.569752682795492</v>
      </c>
      <c r="AC12" s="119">
        <f>+IF('Data 2022'!AA12=0,"",'Data 2022'!AB12*1000000/'Data 2022'!C12)</f>
        <v>3128.1972383553211</v>
      </c>
      <c r="AD12" s="119">
        <f>+IF('Data 2022'!AD12=0,"",('Data 2022'!AE12)*1000000/'Data 2022'!AD12)</f>
        <v>24120.08281573499</v>
      </c>
      <c r="AE12" s="119">
        <f>+IF('Data 2022'!AD12=0,"",('Data 2022'!AE12-'Data 2022'!AF12)*1000000/'Data 2022'!AD12)</f>
        <v>24120.08281573499</v>
      </c>
      <c r="AF12" s="120">
        <f>+IF('Data 2022'!AD12=0,"",'Data 2022'!AD12*1000/'Data 2022'!C12)</f>
        <v>3.7155275202892417</v>
      </c>
      <c r="AG12" s="119">
        <f>+IF('Data 2022'!AD12=0,"",'Data 2022'!AE12*1000000/'Data 2022'!C12)</f>
        <v>89.618831493518982</v>
      </c>
      <c r="AH12" s="119">
        <f>+IF('Data 2022'!AG12=0,"",('Data 2022'!AH12)*1000000/'Data 2022'!AG12)</f>
        <v>156867.19636776391</v>
      </c>
      <c r="AI12" s="119">
        <f>+IF('Data 2022'!AG12=0,"",('Data 2022'!AH12-'Data 2022'!AI12)*1000000/'Data 2022'!AG12)</f>
        <v>156753.68898978434</v>
      </c>
      <c r="AJ12" s="120">
        <f>+IF('Data 2022'!AG12=0,"",'Data 2022'!AG12*1000/'Data 2022'!C12)</f>
        <v>3.3885918689180352</v>
      </c>
      <c r="AK12" s="119">
        <f>+IF('Data 2022'!AG12=0,"",'Data 2022'!AH12*1000000/'Data 2022'!C12)</f>
        <v>531.55890611177358</v>
      </c>
      <c r="AL12" s="119">
        <f>+IF('Data 2022'!AJ12=0,"",('Data 2022'!AK12)*1000000/'Data 2022'!AJ12)</f>
        <v>229456.52173913043</v>
      </c>
      <c r="AM12" s="119">
        <f>+IF('Data 2022'!AJ12=0,"",('Data 2022'!AK12-'Data 2022'!AL12)*1000000/'Data 2022'!AJ12)</f>
        <v>228586.95652173914</v>
      </c>
      <c r="AN12" s="120">
        <f>+IF('Data 2022'!AJ12=0,"",'Data 2022'!AJ12*1000/'Data 2022'!C12)</f>
        <v>3.5385976383707067</v>
      </c>
      <c r="AO12" s="119">
        <f>+IF('Data 2022'!AJ12=0,"",'Data 2022'!AK12*1000000/'Data 2022'!C12)</f>
        <v>811.95430593484366</v>
      </c>
      <c r="AP12" s="119">
        <f>+IF('Data 2022'!AM12=0,"",('Data 2022'!AN12)*1000000/'Data 2022'!AM12)</f>
        <v>71428.57142857142</v>
      </c>
      <c r="AQ12" s="119" t="e">
        <f>+IF('Data 2022'!AM12=0,"",('Data 2022'!AN12-'Data 2022'!#REF!)*1000000/'Data 2022'!AM12)</f>
        <v>#REF!</v>
      </c>
      <c r="AR12" s="120">
        <f>+IF('Data 2022'!AM12=0,"",'Data 2022'!AM12*1000/'Data 2022'!C12)</f>
        <v>0.75387514904419406</v>
      </c>
      <c r="AS12" s="119">
        <f>+IF('Data 2022'!AM12=0,"",'Data 2022'!AN12*1000000/'Data 2022'!C12)</f>
        <v>53.84822493172814</v>
      </c>
      <c r="AT12" s="119">
        <f>+IF('Data 2022'!AO12=0,"",('Data 2022'!AP12)*1000000/'Data 2022'!AO12)</f>
        <v>76374.745417515267</v>
      </c>
      <c r="AU12" s="119" t="e">
        <f>+IF('Data 2022'!AO12=0,"",('Data 2022'!AP12-'Data 2022'!#REF!)*1000000/'Data 2022'!AO12)</f>
        <v>#REF!</v>
      </c>
      <c r="AV12" s="120">
        <f>+IF('Data 2022'!AO12=0,"",'Data 2022'!AO12*1000/'Data 2022'!C12)</f>
        <v>1.8885341743913227</v>
      </c>
      <c r="AW12" s="119">
        <f>+IF('Data 2022'!AO12=0,"",'Data 2022'!AP12*1000000/'Data 2022'!C12)</f>
        <v>144.23631678141467</v>
      </c>
      <c r="AX12" s="119">
        <f>+IF('Data 2022'!U12=0,"",('Data 2022'!V12)*1000000/'Data 2022'!U12)</f>
        <v>643750</v>
      </c>
      <c r="AY12" s="119">
        <f>+IF('Data 2022'!U12=0,"",('Data 2022'!V12-'Data 2022'!W12)*1000000/'Data 2022'!U12)</f>
        <v>330000.00000000006</v>
      </c>
      <c r="AZ12" s="120">
        <f>+IF('Data 2022'!U12=0,"",'Data 2022'!U12*1000/'Data 2022'!C12)</f>
        <v>0.61540828493403588</v>
      </c>
      <c r="BA12" s="119">
        <f>+IF('Data 2022'!U12=0,"",'Data 2022'!V12*1000000/'Data 2022'!C12)</f>
        <v>396.16908342628562</v>
      </c>
      <c r="BB12" s="119">
        <f>+IF(AT12="","",+IF('Data 2022'!BC12=0,0,('Data 2022'!BD12)*1000000/'Data 2022'!BC12))</f>
        <v>343528.14586963889</v>
      </c>
      <c r="BC12" s="119" t="e">
        <f>+IF(AU12="","",+IF('Data 2022'!BC12=0,"",('Data 2022'!BD12-'Data 2022'!BE12)*1000000/'Data 2022'!BC12))</f>
        <v>#REF!</v>
      </c>
      <c r="BD12" s="120">
        <f>+IF(AV12="","",IF('Data 2022'!BC12=0,"",'Data 2022'!BC12*1000/'Data 2022'!C12))</f>
        <v>32.886264856340631</v>
      </c>
      <c r="BE12" s="119">
        <f>+IF(AW12="","",IF('Data 2022'!BC12=0,"",('Data 2022'!BD12-'Data 2022'!BE12)*1000000/'Data 2022'!C12))</f>
        <v>10028.078003000117</v>
      </c>
      <c r="BF12" s="119">
        <f>+IF('Data 2022'!BC12-'Data 2022'!BF12=0,"",('Data 2022'!BD12-'Data 2022'!BG12)*1000000/('Data 2022'!BC12-'Data 2022'!BF12))</f>
        <v>366992.66192722978</v>
      </c>
      <c r="BG12" s="119" t="e">
        <f>+IF('Data 2022'!BC12-'Data 2022'!BF12=0,"",('Data 2022'!BD12-'Data 2022'!BE12-'Data 2022'!BG12-'Data 2022'!#REF!)*1000000/('Data 2022'!BC12-'Data 2022'!BF12))</f>
        <v>#REF!</v>
      </c>
      <c r="BH12" s="120">
        <f>+IF('Data 2022'!BC12-'Data 2022'!BF12=0,"",('Data 2022'!BC12-'Data 2022'!BF12)*1000/'Data 2022'!C12)</f>
        <v>30.243855532905116</v>
      </c>
      <c r="BI12" s="119" t="e">
        <f>+IF('Data 2022'!BC12-'Data 2022'!BF12=0,"",('Data 2022'!BD12-'Data 2022'!BE12-'Data 2022'!BG12-'Data 2022'!#REF!)*1000000/'Data 2022'!C12)</f>
        <v>#REF!</v>
      </c>
      <c r="BJ12" s="119">
        <f>+IF('Data 2022'!BF12=0,"",('Data 2022'!BG12)*1000000/'Data 2022'!BF12)</f>
        <v>74963.609898107708</v>
      </c>
      <c r="BK12" s="119" t="e">
        <f>+IF('Data 2022'!BF12=0,"",('Data 2022'!BG12-'Data 2022'!#REF!)*1000000/'Data 2022'!BF12)</f>
        <v>#REF!</v>
      </c>
      <c r="BL12" s="120">
        <f>+IF('Data 2022'!BF12=0,"",'Data 2022'!BF12*1000/'Data 2022'!C12)</f>
        <v>2.6424093234355168</v>
      </c>
      <c r="BM12" s="119" t="e">
        <f>+IF('Data 2022'!BF12=0,"",('Data 2022'!BG12-'Data 2022'!#REF!)*1000000/'Data 2022'!C12)</f>
        <v>#REF!</v>
      </c>
      <c r="BN12" s="119">
        <f>+IF('Data 2022'!L12+'Data 2022'!O12+'Data 2022'!X12+'Data 2022'!AA12=0,"",('Data 2022'!M12+'Data 2022'!P12+'Data 2022'!Y12+'Data 2022'!AB12)*1000000/('Data 2022'!L12+'Data 2022'!O12+'Data 2022'!X12+'Data 2022'!AA12))</f>
        <v>486384.4884861359</v>
      </c>
      <c r="BO12" s="119">
        <f>+IF('Data 2022'!L12+'Data 2022'!O12+'Data 2022'!X12+'Data 2022'!AA12=0,"",('Data 2022'!M12-'Data 2022'!N12+'Data 2022'!P12-'Data 2022'!Q12+'Data 2022'!Y12-'Data 2022'!Z12+'Data 2022'!AB12-'Data 2022'!AC12)*1000000/('Data 2022'!L12+'Data 2022'!O12+'Data 2022'!X12+'Data 2022'!AA12))</f>
        <v>426431.04110641562</v>
      </c>
      <c r="BP12" s="120">
        <f>+('Data 2022'!L12+'Data 2022'!O12+'Data 2022'!X12+'Data 2022'!AA12)*1000/'Data 2022'!C12</f>
        <v>17.020270010385016</v>
      </c>
      <c r="BQ12" s="119">
        <f>+('Data 2022'!M12-'Data 2022'!N12+'Data 2022'!P12-'Data 2022'!Q12+'Data 2022'!Y12-'Data 2022'!Z12+'Data 2022'!AB12-'Data 2022'!AC12)*1000000/('Data 2022'!C12)</f>
        <v>7257.9714604407864</v>
      </c>
      <c r="BR12" s="122">
        <f>+IF('Data 2022'!AU12=0,"",'Data 2022'!AU12*1000/'Data 2022'!$C12)</f>
        <v>1.3846686411015807</v>
      </c>
      <c r="BS12" s="122">
        <f>+IF('Data 2022'!AV12=0,"",'Data 2022'!AV12*1000/'Data 2022'!$C12)</f>
        <v>7.6926035616754485E-2</v>
      </c>
      <c r="BT12" s="122">
        <f>+IF('Data 2022'!AS12=0,"",'Data 2022'!AS12*1000/'Data 2022'!$C12)</f>
        <v>0.11538905342513174</v>
      </c>
      <c r="BU12" s="122">
        <f>+IF('Data 2022'!AT12=0,"",'Data 2022'!AT12*1000/'Data 2022'!$C12)</f>
        <v>3.8463017808377242E-2</v>
      </c>
      <c r="BV12" s="122">
        <f>+IF('Data 2022'!AU12=0,"",'Data 2022'!AU12*1000/'Data 2022'!$C12)</f>
        <v>1.3846686411015807</v>
      </c>
      <c r="BW12" s="122">
        <f>+IF('Data 2022'!AV12=0,"",'Data 2022'!AV12*1000/'Data 2022'!$C12)</f>
        <v>7.6926035616754485E-2</v>
      </c>
      <c r="BX12" s="122">
        <f>+IF('Data 2022'!AW12=0,"",'Data 2022'!AW12*1000/'Data 2022'!$C12)</f>
        <v>1.4615946767183354</v>
      </c>
      <c r="BY12" s="122">
        <f>+IF('Data 2022'!AX12=0,"",'Data 2022'!AX12*1000/'Data 2022'!$C12)</f>
        <v>0.23077810685026348</v>
      </c>
      <c r="BZ12" s="122">
        <f>+IF('Data 2022'!AY12=0,"",'Data 2022'!AY12*1000/'Data 2022'!$C12)</f>
        <v>0.53848224931728139</v>
      </c>
      <c r="CA12" s="122">
        <f>+IF('Data 2022'!AZ12=0,"",'Data 2022'!AZ12*1000/'Data 2022'!$C12)</f>
        <v>0.11538905342513174</v>
      </c>
      <c r="CB12" s="122">
        <f>+IF('Data 2022'!BA12=0,"",'Data 2022'!BA12*1000/'Data 2022'!$C12)</f>
        <v>3.615523673987461</v>
      </c>
      <c r="CC12" s="122">
        <f>+IF('Data 2022'!BB12=0,"",'Data 2022'!BB12*1000/'Data 2022'!$C12)</f>
        <v>0.46155621370052696</v>
      </c>
      <c r="CF12" s="81" t="e">
        <f>+IF('Data 2022'!BD12-'Data 2022'!BG12-'Data 2022'!E12+'Data 2022'!BE12+'Data 2022'!#REF!+'Data 2022'!#REF!=0,"",('Data 2022'!BD12-'Data 2022'!BG12-'Data 2022'!E12+'Data 2022'!BE12+'Data 2022'!#REF!+'Data 2022'!#REF!)*1000000/('Data 2022'!BC12-'Data 2022'!BF12-'Data 2022'!D12))</f>
        <v>#REF!</v>
      </c>
      <c r="CG12" s="82">
        <f>+IF('Data 2022'!BD12-'Data 2022'!BG12-'Data 2022'!E12=0,"",('Data 2022'!BD12-'Data 2022'!BG12-'Data 2022'!E12)*1000000/('Data 2022'!BC12-'Data 2022'!BF12-'Data 2022'!D12))</f>
        <v>367507.14563680044</v>
      </c>
      <c r="CH12" s="83">
        <f>+IF('Data 2022'!BC12-'Data 2022'!BF12-'Data 2022'!D12=0,"",('Data 2022'!BC12-'Data 2022'!BF12-'Data 2022'!D12)*1000/'Data 2022'!C12)</f>
        <v>28.663025500980808</v>
      </c>
      <c r="CI12" s="84">
        <f>+IF('Data 2022'!BD12-'Data 2022'!BG12-'Data 2022'!E12=0,"",('Data 2022'!BD12-'Data 2022'!BG12-'Data 2022'!E12)*1000000/'Data 2022'!C12)</f>
        <v>10533.866687180278</v>
      </c>
    </row>
    <row r="13" spans="1:87" x14ac:dyDescent="0.25">
      <c r="A13" s="92" t="s">
        <v>11</v>
      </c>
      <c r="B13" s="119">
        <f>+IF('Data 2022'!D13=0,"",('Data 2022'!E13)*1000000/'Data 2022'!D13)</f>
        <v>306306.30630630633</v>
      </c>
      <c r="C13" s="119" t="e">
        <f>+IF('Data 2022'!D13=0,"",('Data 2022'!E13-'Data 2022'!#REF!)*1000000/'Data 2022'!D13)</f>
        <v>#REF!</v>
      </c>
      <c r="D13" s="120">
        <f>+IF('Data 2022'!D13=0,"",'Data 2022'!D13*1000/'Data 2022'!C13)</f>
        <v>1.96165061412035</v>
      </c>
      <c r="E13" s="119">
        <f>+IF('Data 2022'!D13=0,"",'Data 2022'!E13*1000000/'Data 2022'!C13)</f>
        <v>600.86595387470175</v>
      </c>
      <c r="F13" s="121">
        <f>+IF('Data 2022'!F13=0,"",('Data 2022'!G13)*1000000/'Data 2022'!F13)</f>
        <v>1333333.3333333333</v>
      </c>
      <c r="G13" s="121">
        <f>+IF('Data 2022'!F13=0,"",('Data 2022'!G13-'Data 2022'!H13)*1000000/'Data 2022'!F13)</f>
        <v>1333333.3333333333</v>
      </c>
      <c r="H13" s="120">
        <f>+IF('Data 2022'!F13=0,"",'Data 2022'!F13*1000/'Data 2022'!C13)</f>
        <v>0.17230714853759829</v>
      </c>
      <c r="I13" s="119">
        <f>+IF('Data 2022'!F13=0,"",'Data 2022'!G13*1000000/'Data 2022'!C13)</f>
        <v>229.74286471679773</v>
      </c>
      <c r="J13" s="119">
        <f>+IF('Data 2022'!I13=0,"",('Data 2022'!J13)*1000000/'Data 2022'!I13)</f>
        <v>1558823.5294117648</v>
      </c>
      <c r="K13" s="119">
        <f>+IF('Data 2022'!I13=0,"",('Data 2022'!J13-'Data 2022'!K13)*1000000/'Data 2022'!I13)</f>
        <v>1041176.4705882353</v>
      </c>
      <c r="L13" s="120">
        <f>+IF('Data 2022'!I13=0,"",'Data 2022'!I13*1000/'Data 2022'!C13)</f>
        <v>0.75108244234337718</v>
      </c>
      <c r="M13" s="119">
        <f>+IF('Data 2022'!I13=0,"",'Data 2022'!J13*1000000/'Data 2022'!C13)</f>
        <v>1170.8049836529115</v>
      </c>
      <c r="N13" s="119">
        <f>+IF('Data 2022'!L13=0,"",('Data 2022'!M13)*1000000/'Data 2022'!L13)</f>
        <v>855140.18691588787</v>
      </c>
      <c r="O13" s="119">
        <f>+IF('Data 2022'!L13=0,"",('Data 2022'!M13-'Data 2022'!N13)*1000000/'Data 2022'!L13)</f>
        <v>735202.4922118379</v>
      </c>
      <c r="P13" s="120">
        <f>+IF('Data 2022'!L13=0,"",'Data 2022'!L13*1000/'Data 2022'!C13)</f>
        <v>2.8364407528496951</v>
      </c>
      <c r="Q13" s="119">
        <f>+IF('Data 2022'!L13=0,"",'Data 2022'!M13*1000000/'Data 2022'!C13)</f>
        <v>2425.5544755677302</v>
      </c>
      <c r="R13" s="119">
        <f>+IF('Data 2022'!O13=0,"",('Data 2022'!P13)*1000000/'Data 2022'!O13)</f>
        <v>50543.825975687774</v>
      </c>
      <c r="S13" s="119">
        <f>+IF('Data 2022'!O13=0,"",('Data 2022'!P13-'Data 2022'!Q13)*1000000/'Data 2022'!O13)</f>
        <v>50543.825975687774</v>
      </c>
      <c r="T13" s="120">
        <f>+IF('Data 2022'!O13=0,"",'Data 2022'!O13*1000/'Data 2022'!C13)</f>
        <v>13.811080675090572</v>
      </c>
      <c r="U13" s="119">
        <f>+IF('Data 2022'!O13=0,"",'Data 2022'!P13*1000000/'Data 2022'!C13)</f>
        <v>698.06485817796238</v>
      </c>
      <c r="V13" s="119">
        <f>+IF('Data 2022'!X13=0,"",('Data 2022'!Y13)*1000000/'Data 2022'!X13)</f>
        <v>1234468.9378757516</v>
      </c>
      <c r="W13" s="119">
        <f>+IF('Data 2022'!X13=0,"",('Data 2022'!Y13-'Data 2022'!Z13)*1000000/'Data 2022'!X13)</f>
        <v>1128256.5130260524</v>
      </c>
      <c r="X13" s="120">
        <f>+IF('Data 2022'!X13=0,"",'Data 2022'!X13*1000/'Data 2022'!C13)</f>
        <v>2.2046478748785012</v>
      </c>
      <c r="Y13" s="119">
        <f>+IF('Data 2022'!X13=0,"",'Data 2022'!Y13*1000000/'Data 2022'!C13)</f>
        <v>2721.5693204912964</v>
      </c>
      <c r="Z13" s="119">
        <f>+IF('Data 2022'!AA13=0,"",('Data 2022'!AB13)*1000000/'Data 2022'!AA13)</f>
        <v>789223.45483359741</v>
      </c>
      <c r="AA13" s="119">
        <f>+IF('Data 2022'!AA13=0,"",('Data 2022'!AB13-'Data 2022'!AC13)*1000000/'Data 2022'!AA13)</f>
        <v>713153.72424722661</v>
      </c>
      <c r="AB13" s="120">
        <f>+IF('Data 2022'!AA13=0,"",'Data 2022'!AA13*1000/'Data 2022'!C13)</f>
        <v>2.7878413006980649</v>
      </c>
      <c r="AC13" s="119">
        <f>+IF('Data 2022'!AA13=0,"",'Data 2022'!AB13*1000000/'Data 2022'!C13)</f>
        <v>2200.2297428647166</v>
      </c>
      <c r="AD13" s="119">
        <f>+IF('Data 2022'!AD13=0,"",('Data 2022'!AE13)*1000000/'Data 2022'!AD13)</f>
        <v>15217.391304347826</v>
      </c>
      <c r="AE13" s="119">
        <f>+IF('Data 2022'!AD13=0,"",('Data 2022'!AE13-'Data 2022'!AF13)*1000000/'Data 2022'!AD13)</f>
        <v>15217.391304347826</v>
      </c>
      <c r="AF13" s="120">
        <f>+IF('Data 2022'!AD13=0,"",'Data 2022'!AD13*1000/'Data 2022'!C13)</f>
        <v>4.064681452681806</v>
      </c>
      <c r="AG13" s="119">
        <f>+IF('Data 2022'!AD13=0,"",'Data 2022'!AE13*1000000/'Data 2022'!C13)</f>
        <v>61.853848192984003</v>
      </c>
      <c r="AH13" s="119">
        <f>+IF('Data 2022'!AG13=0,"",('Data 2022'!AH13)*1000000/'Data 2022'!AG13)</f>
        <v>144927.53623188406</v>
      </c>
      <c r="AI13" s="119">
        <f>+IF('Data 2022'!AG13=0,"",('Data 2022'!AH13-'Data 2022'!AI13)*1000000/'Data 2022'!AG13)</f>
        <v>144927.53623188406</v>
      </c>
      <c r="AJ13" s="120">
        <f>+IF('Data 2022'!AG13=0,"",'Data 2022'!AG13*1000/'Data 2022'!C13)</f>
        <v>1.8291066537068128</v>
      </c>
      <c r="AK13" s="119">
        <f>+IF('Data 2022'!AG13=0,"",'Data 2022'!AH13*1000000/'Data 2022'!C13)</f>
        <v>265.0879208270743</v>
      </c>
      <c r="AL13" s="119">
        <f>+IF('Data 2022'!AJ13=0,"",('Data 2022'!AK13)*1000000/'Data 2022'!AJ13)</f>
        <v>185580.77436582107</v>
      </c>
      <c r="AM13" s="119">
        <f>+IF('Data 2022'!AJ13=0,"",('Data 2022'!AK13-'Data 2022'!AL13)*1000000/'Data 2022'!AJ13)</f>
        <v>183578.10413885178</v>
      </c>
      <c r="AN13" s="120">
        <f>+IF('Data 2022'!AJ13=0,"",'Data 2022'!AJ13*1000/'Data 2022'!C13)</f>
        <v>6.6183617566492883</v>
      </c>
      <c r="AO13" s="119">
        <f>+IF('Data 2022'!AJ13=0,"",'Data 2022'!AK13*1000000/'Data 2022'!C13)</f>
        <v>1228.240699832111</v>
      </c>
      <c r="AP13" s="119">
        <f>+IF('Data 2022'!AM13=0,"",('Data 2022'!AN13)*1000000/'Data 2022'!AM13)</f>
        <v>11111.111111111111</v>
      </c>
      <c r="AQ13" s="119" t="e">
        <f>+IF('Data 2022'!AM13=0,"",('Data 2022'!AN13-'Data 2022'!#REF!)*1000000/'Data 2022'!AM13)</f>
        <v>#REF!</v>
      </c>
      <c r="AR13" s="120">
        <f>+IF('Data 2022'!AM13=0,"",'Data 2022'!AM13*1000/'Data 2022'!C13)</f>
        <v>0.79526376248122299</v>
      </c>
      <c r="AS13" s="119">
        <f>+IF('Data 2022'!AM13=0,"",'Data 2022'!AN13*1000000/'Data 2022'!C13)</f>
        <v>8.8362640275691433</v>
      </c>
      <c r="AT13" s="119" t="str">
        <f>+IF('Data 2022'!AO13=0,"",('Data 2022'!AP13)*1000000/'Data 2022'!AO13)</f>
        <v/>
      </c>
      <c r="AU13" s="119" t="str">
        <f>+IF('Data 2022'!AO13=0,"",('Data 2022'!AP13-'Data 2022'!#REF!)*1000000/'Data 2022'!AO13)</f>
        <v/>
      </c>
      <c r="AV13" s="120" t="str">
        <f>+IF('Data 2022'!AO13=0,"",'Data 2022'!AO13*1000/'Data 2022'!C13)</f>
        <v/>
      </c>
      <c r="AW13" s="119" t="str">
        <f>+IF('Data 2022'!AO13=0,"",'Data 2022'!AP13*1000000/'Data 2022'!C13)</f>
        <v/>
      </c>
      <c r="AX13" s="119">
        <f>+IF('Data 2022'!U13=0,"",('Data 2022'!V13)*1000000/'Data 2022'!U13)</f>
        <v>584000</v>
      </c>
      <c r="AY13" s="119">
        <f>+IF('Data 2022'!U13=0,"",('Data 2022'!V13-'Data 2022'!W13)*1000000/'Data 2022'!U13)</f>
        <v>295999.99999999994</v>
      </c>
      <c r="AZ13" s="120">
        <f>+IF('Data 2022'!U13=0,"",'Data 2022'!U13*1000/'Data 2022'!C13)</f>
        <v>0.55226650172307146</v>
      </c>
      <c r="BA13" s="119">
        <f>+IF('Data 2022'!U13=0,"",'Data 2022'!V13*1000000/'Data 2022'!C13)</f>
        <v>322.52363700627376</v>
      </c>
      <c r="BB13" s="119" t="str">
        <f>+IF(AT13="","",+IF('Data 2022'!BC13=0,0,('Data 2022'!BD13)*1000000/'Data 2022'!BC13))</f>
        <v/>
      </c>
      <c r="BC13" s="119" t="str">
        <f>+IF(AU13="","",+IF('Data 2022'!BC13=0,"",('Data 2022'!BD13-'Data 2022'!BE13)*1000000/'Data 2022'!BC13))</f>
        <v/>
      </c>
      <c r="BD13" s="120" t="str">
        <f>+IF(AV13="","",IF('Data 2022'!BC13=0,"",'Data 2022'!BC13*1000/'Data 2022'!C13))</f>
        <v/>
      </c>
      <c r="BE13" s="119" t="str">
        <f>+IF(AW13="","",IF('Data 2022'!BC13=0,"",('Data 2022'!BD13-'Data 2022'!BE13)*1000000/'Data 2022'!C13))</f>
        <v/>
      </c>
      <c r="BF13" s="119">
        <f>+IF('Data 2022'!BC13-'Data 2022'!BF13=0,"",('Data 2022'!BD13-'Data 2022'!BG13)*1000000/('Data 2022'!BC13-'Data 2022'!BF13))</f>
        <v>317230.84156088391</v>
      </c>
      <c r="BG13" s="119" t="e">
        <f>+IF('Data 2022'!BC13-'Data 2022'!BF13=0,"",('Data 2022'!BD13-'Data 2022'!BE13-'Data 2022'!BG13-'Data 2022'!#REF!)*1000000/('Data 2022'!BC13-'Data 2022'!BF13))</f>
        <v>#REF!</v>
      </c>
      <c r="BH13" s="120">
        <f>+IF('Data 2022'!BC13-'Data 2022'!BF13=0,"",('Data 2022'!BC13-'Data 2022'!BF13)*1000/'Data 2022'!C13)</f>
        <v>37.589467173279139</v>
      </c>
      <c r="BI13" s="119" t="e">
        <f>+IF('Data 2022'!BC13-'Data 2022'!BF13=0,"",('Data 2022'!BD13-'Data 2022'!BE13-'Data 2022'!BG13-'Data 2022'!#REF!)*1000000/'Data 2022'!C13)</f>
        <v>#REF!</v>
      </c>
      <c r="BJ13" s="119">
        <f>+IF('Data 2022'!BF13=0,"",('Data 2022'!BG13)*1000000/'Data 2022'!BF13)</f>
        <v>11111.111111111111</v>
      </c>
      <c r="BK13" s="119" t="e">
        <f>+IF('Data 2022'!BF13=0,"",('Data 2022'!BG13-'Data 2022'!#REF!)*1000000/'Data 2022'!BF13)</f>
        <v>#REF!</v>
      </c>
      <c r="BL13" s="120">
        <f>+IF('Data 2022'!BF13=0,"",'Data 2022'!BF13*1000/'Data 2022'!C13)</f>
        <v>0.79526376248122299</v>
      </c>
      <c r="BM13" s="119" t="e">
        <f>+IF('Data 2022'!BF13=0,"",('Data 2022'!BG13-'Data 2022'!#REF!)*1000000/'Data 2022'!C13)</f>
        <v>#REF!</v>
      </c>
      <c r="BN13" s="119">
        <f>+IF('Data 2022'!L13+'Data 2022'!O13+'Data 2022'!X13+'Data 2022'!AA13=0,"",('Data 2022'!M13+'Data 2022'!P13+'Data 2022'!Y13+'Data 2022'!AB13)*1000000/('Data 2022'!L13+'Data 2022'!O13+'Data 2022'!X13+'Data 2022'!AA13))</f>
        <v>371784.40179665177</v>
      </c>
      <c r="BO13" s="119">
        <f>+IF('Data 2022'!L13+'Data 2022'!O13+'Data 2022'!X13+'Data 2022'!AA13=0,"",('Data 2022'!M13-'Data 2022'!N13+'Data 2022'!P13-'Data 2022'!Q13+'Data 2022'!Y13-'Data 2022'!Z13+'Data 2022'!AB13-'Data 2022'!AC13)*1000000/('Data 2022'!L13+'Data 2022'!O13+'Data 2022'!X13+'Data 2022'!AA13))</f>
        <v>335443.03797468345</v>
      </c>
      <c r="BP13" s="120">
        <f>+('Data 2022'!L13+'Data 2022'!O13+'Data 2022'!X13+'Data 2022'!AA13)*1000/'Data 2022'!C13</f>
        <v>21.640010603516831</v>
      </c>
      <c r="BQ13" s="119">
        <f>+('Data 2022'!M13-'Data 2022'!N13+'Data 2022'!P13-'Data 2022'!Q13+'Data 2022'!Y13-'Data 2022'!Z13+'Data 2022'!AB13-'Data 2022'!AC13)*1000000/('Data 2022'!C13)</f>
        <v>7258.9908986480505</v>
      </c>
      <c r="BR13" s="122">
        <f>+IF('Data 2022'!AU13=0,"",'Data 2022'!AU13*1000/'Data 2022'!$C13)</f>
        <v>0.83944508261906869</v>
      </c>
      <c r="BS13" s="122">
        <f>+IF('Data 2022'!AV13=0,"",'Data 2022'!AV13*1000/'Data 2022'!$C13)</f>
        <v>0.2209066006892286</v>
      </c>
      <c r="BT13" s="122">
        <f>+IF('Data 2022'!AS13=0,"",'Data 2022'!AS13*1000/'Data 2022'!$C13)</f>
        <v>0.2209066006892286</v>
      </c>
      <c r="BU13" s="122">
        <f>+IF('Data 2022'!AT13=0,"",'Data 2022'!AT13*1000/'Data 2022'!$C13)</f>
        <v>0.17672528055138287</v>
      </c>
      <c r="BV13" s="122">
        <f>+IF('Data 2022'!AU13=0,"",'Data 2022'!AU13*1000/'Data 2022'!$C13)</f>
        <v>0.83944508261906869</v>
      </c>
      <c r="BW13" s="122">
        <f>+IF('Data 2022'!AV13=0,"",'Data 2022'!AV13*1000/'Data 2022'!$C13)</f>
        <v>0.2209066006892286</v>
      </c>
      <c r="BX13" s="122">
        <f>+IF('Data 2022'!AW13=0,"",'Data 2022'!AW13*1000/'Data 2022'!$C13)</f>
        <v>0.70690112220553147</v>
      </c>
      <c r="BY13" s="122">
        <f>+IF('Data 2022'!AX13=0,"",'Data 2022'!AX13*1000/'Data 2022'!$C13)</f>
        <v>0.2209066006892286</v>
      </c>
      <c r="BZ13" s="122">
        <f>+IF('Data 2022'!AY13=0,"",'Data 2022'!AY13*1000/'Data 2022'!$C13)</f>
        <v>1.1928956437218343</v>
      </c>
      <c r="CA13" s="122">
        <f>+IF('Data 2022'!AZ13=0,"",'Data 2022'!AZ13*1000/'Data 2022'!$C13)</f>
        <v>0.30926924096492003</v>
      </c>
      <c r="CB13" s="122">
        <f>+IF('Data 2022'!BA13=0,"",'Data 2022'!BA13*1000/'Data 2022'!$C13)</f>
        <v>3.181055049924892</v>
      </c>
      <c r="CC13" s="122">
        <f>+IF('Data 2022'!BB13=0,"",'Data 2022'!BB13*1000/'Data 2022'!$C13)</f>
        <v>1.1045330034461429</v>
      </c>
      <c r="CF13" s="81" t="e">
        <f>+IF('Data 2022'!BD13-'Data 2022'!BG13-'Data 2022'!E13+'Data 2022'!BE13+'Data 2022'!#REF!+'Data 2022'!#REF!=0,"",('Data 2022'!BD13-'Data 2022'!BG13-'Data 2022'!E13+'Data 2022'!BE13+'Data 2022'!#REF!+'Data 2022'!#REF!)*1000000/('Data 2022'!BC13-'Data 2022'!BF13-'Data 2022'!D13))</f>
        <v>#REF!</v>
      </c>
      <c r="CG13" s="82">
        <f>+IF('Data 2022'!BD13-'Data 2022'!BG13-'Data 2022'!E13=0,"",('Data 2022'!BD13-'Data 2022'!BG13-'Data 2022'!E13)*1000000/('Data 2022'!BC13-'Data 2022'!BF13-'Data 2022'!D13))</f>
        <v>317832.34126984118</v>
      </c>
      <c r="CH13" s="83">
        <f>+IF('Data 2022'!BC13-'Data 2022'!BF13-'Data 2022'!D13=0,"",('Data 2022'!BC13-'Data 2022'!BF13-'Data 2022'!D13)*1000/'Data 2022'!C13)</f>
        <v>35.627816559158788</v>
      </c>
      <c r="CI13" s="84">
        <f>+IF('Data 2022'!BD13-'Data 2022'!BG13-'Data 2022'!E13=0,"",('Data 2022'!BD13-'Data 2022'!BG13-'Data 2022'!E13)*1000000/'Data 2022'!C13)</f>
        <v>11323.672351329855</v>
      </c>
    </row>
    <row r="14" spans="1:87" x14ac:dyDescent="0.25">
      <c r="A14" s="92" t="s">
        <v>12</v>
      </c>
      <c r="B14" s="119">
        <f>+IF('Data 2022'!D14=0,"",('Data 2022'!E14)*1000000/'Data 2022'!D14)</f>
        <v>321199.14346895076</v>
      </c>
      <c r="C14" s="119" t="e">
        <f>+IF('Data 2022'!D14=0,"",('Data 2022'!E14-'Data 2022'!#REF!)*1000000/'Data 2022'!D14)</f>
        <v>#REF!</v>
      </c>
      <c r="D14" s="120">
        <f>+IF('Data 2022'!D14=0,"",'Data 2022'!D14*1000/'Data 2022'!C14)</f>
        <v>1.1072385423334994</v>
      </c>
      <c r="E14" s="119">
        <f>+IF('Data 2022'!D14=0,"",'Data 2022'!E14*1000000/'Data 2022'!C14)</f>
        <v>355.64407141332953</v>
      </c>
      <c r="F14" s="121">
        <f>+IF('Data 2022'!F14=0,"",('Data 2022'!G14)*1000000/'Data 2022'!F14)</f>
        <v>941176.4705882353</v>
      </c>
      <c r="G14" s="121">
        <f>+IF('Data 2022'!F14=0,"",('Data 2022'!G14-'Data 2022'!H14)*1000000/'Data 2022'!F14)</f>
        <v>941176.4705882353</v>
      </c>
      <c r="H14" s="120">
        <f>+IF('Data 2022'!F14=0,"",'Data 2022'!F14*1000/'Data 2022'!C14)</f>
        <v>8.0612656187021361E-2</v>
      </c>
      <c r="I14" s="119">
        <f>+IF('Data 2022'!F14=0,"",'Data 2022'!G14*1000000/'Data 2022'!C14)</f>
        <v>75.870735234843636</v>
      </c>
      <c r="J14" s="119">
        <f>+IF('Data 2022'!I14=0,"",('Data 2022'!J14)*1000000/'Data 2022'!I14)</f>
        <v>1074626.8656716417</v>
      </c>
      <c r="K14" s="119">
        <f>+IF('Data 2022'!I14=0,"",('Data 2022'!J14-'Data 2022'!K14)*1000000/'Data 2022'!I14)</f>
        <v>925373.13432835822</v>
      </c>
      <c r="L14" s="120">
        <f>+IF('Data 2022'!I14=0,"",'Data 2022'!I14*1000/'Data 2022'!C14)</f>
        <v>0.63541740759181542</v>
      </c>
      <c r="M14" s="119">
        <f>+IF('Data 2022'!I14=0,"",'Data 2022'!J14*1000000/'Data 2022'!C14)</f>
        <v>682.83661711359275</v>
      </c>
      <c r="N14" s="119">
        <f>+IF('Data 2022'!L14=0,"",('Data 2022'!M14)*1000000/'Data 2022'!L14)</f>
        <v>794850.49833887035</v>
      </c>
      <c r="O14" s="119">
        <f>+IF('Data 2022'!L14=0,"",('Data 2022'!M14-'Data 2022'!N14)*1000000/'Data 2022'!L14)</f>
        <v>740033.2225913622</v>
      </c>
      <c r="P14" s="120">
        <f>+IF('Data 2022'!L14=0,"",'Data 2022'!L14*1000/'Data 2022'!C14)</f>
        <v>2.8546364132109918</v>
      </c>
      <c r="Q14" s="119">
        <f>+IF('Data 2022'!L14=0,"",'Data 2022'!M14*1000000/'Data 2022'!C14)</f>
        <v>2269.0091756170423</v>
      </c>
      <c r="R14" s="119">
        <f>+IF('Data 2022'!O14=0,"",('Data 2022'!P14)*1000000/'Data 2022'!O14)</f>
        <v>96690.219412420978</v>
      </c>
      <c r="S14" s="119">
        <f>+IF('Data 2022'!O14=0,"",('Data 2022'!P14-'Data 2022'!Q14)*1000000/'Data 2022'!O14)</f>
        <v>74748.977314986987</v>
      </c>
      <c r="T14" s="120">
        <f>+IF('Data 2022'!O14=0,"",'Data 2022'!O14*1000/'Data 2022'!C14)</f>
        <v>6.3755127202029538</v>
      </c>
      <c r="U14" s="119">
        <f>+IF('Data 2022'!O14=0,"",'Data 2022'!P14*1000000/'Data 2022'!C14)</f>
        <v>616.44972378310456</v>
      </c>
      <c r="V14" s="119">
        <f>+IF('Data 2022'!X14=0,"",('Data 2022'!Y14)*1000000/'Data 2022'!X14)</f>
        <v>1328767.1232876712</v>
      </c>
      <c r="W14" s="119">
        <f>+IF('Data 2022'!X14=0,"",('Data 2022'!Y14-'Data 2022'!Z14)*1000000/'Data 2022'!X14)</f>
        <v>1082191.7808219178</v>
      </c>
      <c r="X14" s="120">
        <f>+IF('Data 2022'!X14=0,"",'Data 2022'!X14*1000/'Data 2022'!C14)</f>
        <v>1.5577210327903834</v>
      </c>
      <c r="Y14" s="119">
        <f>+IF('Data 2022'!X14=0,"",'Data 2022'!Y14*1000000/'Data 2022'!C14)</f>
        <v>2069.8484956255779</v>
      </c>
      <c r="Z14" s="119">
        <f>+IF('Data 2022'!AA14=0,"",('Data 2022'!AB14)*1000000/'Data 2022'!AA14)</f>
        <v>744230.76923076925</v>
      </c>
      <c r="AA14" s="119">
        <f>+IF('Data 2022'!AA14=0,"",('Data 2022'!AB14-'Data 2022'!AC14)*1000000/'Data 2022'!AA14)</f>
        <v>675000</v>
      </c>
      <c r="AB14" s="120">
        <f>+IF('Data 2022'!AA14=0,"",'Data 2022'!AA14*1000/'Data 2022'!C14)</f>
        <v>2.4657988951324183</v>
      </c>
      <c r="AC14" s="119">
        <f>+IF('Data 2022'!AA14=0,"",'Data 2022'!AB14*1000000/'Data 2022'!C14)</f>
        <v>1835.1234084927805</v>
      </c>
      <c r="AD14" s="119">
        <f>+IF('Data 2022'!AD14=0,"",('Data 2022'!AE14)*1000000/'Data 2022'!AD14)</f>
        <v>22465.088038858532</v>
      </c>
      <c r="AE14" s="119">
        <f>+IF('Data 2022'!AD14=0,"",('Data 2022'!AE14-'Data 2022'!AF14)*1000000/'Data 2022'!AD14)</f>
        <v>22465.088038858532</v>
      </c>
      <c r="AF14" s="120">
        <f>+IF('Data 2022'!AD14=0,"",'Data 2022'!AD14*1000/'Data 2022'!C14)</f>
        <v>3.9049719041183582</v>
      </c>
      <c r="AG14" s="119">
        <f>+IF('Data 2022'!AD14=0,"",'Data 2022'!AE14*1000000/'Data 2022'!C14)</f>
        <v>87.725537615287948</v>
      </c>
      <c r="AH14" s="119">
        <f>+IF('Data 2022'!AG14=0,"",('Data 2022'!AH14)*1000000/'Data 2022'!AG14)</f>
        <v>183083.51177730193</v>
      </c>
      <c r="AI14" s="119">
        <f>+IF('Data 2022'!AG14=0,"",('Data 2022'!AH14-'Data 2022'!AI14)*1000000/'Data 2022'!AG14)</f>
        <v>183083.51177730193</v>
      </c>
      <c r="AJ14" s="120">
        <f>+IF('Data 2022'!AG14=0,"",'Data 2022'!AG14*1000/'Data 2022'!C14)</f>
        <v>2.2144770846669988</v>
      </c>
      <c r="AK14" s="119">
        <f>+IF('Data 2022'!AG14=0,"",'Data 2022'!AH14*1000000/'Data 2022'!C14)</f>
        <v>405.43424141119567</v>
      </c>
      <c r="AL14" s="119">
        <f>+IF('Data 2022'!AJ14=0,"",('Data 2022'!AK14)*1000000/'Data 2022'!AJ14)</f>
        <v>207017.54385964913</v>
      </c>
      <c r="AM14" s="119">
        <f>+IF('Data 2022'!AJ14=0,"",('Data 2022'!AK14-'Data 2022'!AL14)*1000000/'Data 2022'!AJ14)</f>
        <v>205847.95321637421</v>
      </c>
      <c r="AN14" s="120">
        <f>+IF('Data 2022'!AJ14=0,"",'Data 2022'!AJ14*1000/'Data 2022'!C14)</f>
        <v>4.0543424141119564</v>
      </c>
      <c r="AO14" s="119">
        <f>+IF('Data 2022'!AJ14=0,"",'Data 2022'!AK14*1000000/'Data 2022'!C14)</f>
        <v>839.32000853545776</v>
      </c>
      <c r="AP14" s="119">
        <f>+IF('Data 2022'!AM14=0,"",('Data 2022'!AN14)*1000000/'Data 2022'!AM14)</f>
        <v>65217.391304347831</v>
      </c>
      <c r="AQ14" s="119" t="e">
        <f>+IF('Data 2022'!AM14=0,"",('Data 2022'!AN14-'Data 2022'!#REF!)*1000000/'Data 2022'!AM14)</f>
        <v>#REF!</v>
      </c>
      <c r="AR14" s="120">
        <f>+IF('Data 2022'!AM14=0,"",'Data 2022'!AM14*1000/'Data 2022'!C14)</f>
        <v>0.43625672760035089</v>
      </c>
      <c r="AS14" s="119">
        <f>+IF('Data 2022'!AM14=0,"",'Data 2022'!AN14*1000000/'Data 2022'!C14)</f>
        <v>28.451525713066363</v>
      </c>
      <c r="AT14" s="119">
        <f>+IF('Data 2022'!AO14=0,"",('Data 2022'!AP14)*1000000/'Data 2022'!AO14)</f>
        <v>38461.538461538461</v>
      </c>
      <c r="AU14" s="119" t="e">
        <f>+IF('Data 2022'!AO14=0,"",('Data 2022'!AP14-'Data 2022'!#REF!)*1000000/'Data 2022'!AO14)</f>
        <v>#REF!</v>
      </c>
      <c r="AV14" s="120">
        <f>+IF('Data 2022'!AO14=0,"",'Data 2022'!AO14*1000/'Data 2022'!C14)</f>
        <v>1.4794793370794508</v>
      </c>
      <c r="AW14" s="119">
        <f>+IF('Data 2022'!AO14=0,"",'Data 2022'!AP14*1000000/'Data 2022'!C14)</f>
        <v>56.903051426132727</v>
      </c>
      <c r="AX14" s="119">
        <f>+IF('Data 2022'!U14=0,"",('Data 2022'!V14)*1000000/'Data 2022'!U14)</f>
        <v>506912.44239631336</v>
      </c>
      <c r="AY14" s="119">
        <f>+IF('Data 2022'!U14=0,"",('Data 2022'!V14-'Data 2022'!W14)*1000000/'Data 2022'!U14)</f>
        <v>253456.22119815668</v>
      </c>
      <c r="AZ14" s="120">
        <f>+IF('Data 2022'!U14=0,"",'Data 2022'!U14*1000/'Data 2022'!C14)</f>
        <v>0.51449842331128337</v>
      </c>
      <c r="BA14" s="119">
        <f>+IF('Data 2022'!U14=0,"",'Data 2022'!V14*1000000/'Data 2022'!C14)</f>
        <v>260.80565236977498</v>
      </c>
      <c r="BB14" s="119">
        <f>+IF(AT14="","",+IF('Data 2022'!BC14=0,0,('Data 2022'!BD14)*1000000/'Data 2022'!BC14))</f>
        <v>349429.17547568708</v>
      </c>
      <c r="BC14" s="119" t="e">
        <f>+IF(AU14="","",+IF('Data 2022'!BC14=0,"",('Data 2022'!BD14-'Data 2022'!BE14)*1000000/'Data 2022'!BC14))</f>
        <v>#REF!</v>
      </c>
      <c r="BD14" s="120">
        <f>+IF(AV14="","",IF('Data 2022'!BC14=0,"",'Data 2022'!BC14*1000/'Data 2022'!C14))</f>
        <v>28.036607629750812</v>
      </c>
      <c r="BE14" s="119">
        <f>+IF(AW14="","",IF('Data 2022'!BC14=0,"",('Data 2022'!BD14-'Data 2022'!BE14)*1000000/'Data 2022'!C14))</f>
        <v>8708.5378286743944</v>
      </c>
      <c r="BF14" s="119">
        <f>+IF('Data 2022'!BC14-'Data 2022'!BF14=0,"",('Data 2022'!BD14-'Data 2022'!BG14)*1000000/('Data 2022'!BC14-'Data 2022'!BF14))</f>
        <v>371789.05328129244</v>
      </c>
      <c r="BG14" s="119" t="e">
        <f>+IF('Data 2022'!BC14-'Data 2022'!BF14=0,"",('Data 2022'!BD14-'Data 2022'!BE14-'Data 2022'!BG14-'Data 2022'!#REF!)*1000000/('Data 2022'!BC14-'Data 2022'!BF14))</f>
        <v>#REF!</v>
      </c>
      <c r="BH14" s="120">
        <f>+IF('Data 2022'!BC14-'Data 2022'!BF14=0,"",('Data 2022'!BC14-'Data 2022'!BF14)*1000/'Data 2022'!C14)</f>
        <v>26.12087156507101</v>
      </c>
      <c r="BI14" s="119" t="e">
        <f>+IF('Data 2022'!BC14-'Data 2022'!BF14=0,"",('Data 2022'!BD14-'Data 2022'!BE14-'Data 2022'!BG14-'Data 2022'!#REF!)*1000000/'Data 2022'!C14)</f>
        <v>#REF!</v>
      </c>
      <c r="BJ14" s="119">
        <f>+IF('Data 2022'!BF14=0,"",('Data 2022'!BG14)*1000000/'Data 2022'!BF14)</f>
        <v>44554.455445544547</v>
      </c>
      <c r="BK14" s="119" t="e">
        <f>+IF('Data 2022'!BF14=0,"",('Data 2022'!BG14-'Data 2022'!#REF!)*1000000/'Data 2022'!BF14)</f>
        <v>#REF!</v>
      </c>
      <c r="BL14" s="120">
        <f>+IF('Data 2022'!BF14=0,"",'Data 2022'!BF14*1000/'Data 2022'!C14)</f>
        <v>1.9157360646798018</v>
      </c>
      <c r="BM14" s="119" t="e">
        <f>+IF('Data 2022'!BF14=0,"",('Data 2022'!BG14-'Data 2022'!#REF!)*1000000/'Data 2022'!C14)</f>
        <v>#REF!</v>
      </c>
      <c r="BN14" s="119">
        <f>+IF('Data 2022'!L14+'Data 2022'!O14+'Data 2022'!X14+'Data 2022'!AA14=0,"",('Data 2022'!M14+'Data 2022'!P14+'Data 2022'!Y14+'Data 2022'!AB14)*1000000/('Data 2022'!L14+'Data 2022'!O14+'Data 2022'!X14+'Data 2022'!AA14))</f>
        <v>512343.47048300534</v>
      </c>
      <c r="BO14" s="119">
        <f>+IF('Data 2022'!L14+'Data 2022'!O14+'Data 2022'!X14+'Data 2022'!AA14=0,"",('Data 2022'!M14-'Data 2022'!N14+'Data 2022'!P14-'Data 2022'!Q14+'Data 2022'!Y14-'Data 2022'!Z14+'Data 2022'!AB14-'Data 2022'!AC14)*1000000/('Data 2022'!L14+'Data 2022'!O14+'Data 2022'!X14+'Data 2022'!AA14))</f>
        <v>448121.64579606452</v>
      </c>
      <c r="BP14" s="120">
        <f>+('Data 2022'!L14+'Data 2022'!O14+'Data 2022'!X14+'Data 2022'!AA14)*1000/'Data 2022'!C14</f>
        <v>13.253669061336748</v>
      </c>
      <c r="BQ14" s="119">
        <f>+('Data 2022'!M14-'Data 2022'!N14+'Data 2022'!P14-'Data 2022'!Q14+'Data 2022'!Y14-'Data 2022'!Z14+'Data 2022'!AB14-'Data 2022'!AC14)*1000000/('Data 2022'!C14)</f>
        <v>5939.2559926026051</v>
      </c>
      <c r="BR14" s="122">
        <f>+IF('Data 2022'!AU14=0,"",'Data 2022'!AU14*1000/'Data 2022'!$C14)</f>
        <v>1.2428574815657822</v>
      </c>
      <c r="BS14" s="122">
        <f>+IF('Data 2022'!AV14=0,"",'Data 2022'!AV14*1000/'Data 2022'!$C14)</f>
        <v>0.34971667022310737</v>
      </c>
      <c r="BT14" s="122">
        <f>+IF('Data 2022'!AS14=0,"",'Data 2022'!AS14*1000/'Data 2022'!$C14)</f>
        <v>0.31984256822438772</v>
      </c>
      <c r="BU14" s="122">
        <f>+IF('Data 2022'!AT14=0,"",'Data 2022'!AT14*1000/'Data 2022'!$C14)</f>
        <v>0.20817032980060221</v>
      </c>
      <c r="BV14" s="122">
        <f>+IF('Data 2022'!AU14=0,"",'Data 2022'!AU14*1000/'Data 2022'!$C14)</f>
        <v>1.2428574815657822</v>
      </c>
      <c r="BW14" s="122">
        <f>+IF('Data 2022'!AV14=0,"",'Data 2022'!AV14*1000/'Data 2022'!$C14)</f>
        <v>0.34971667022310737</v>
      </c>
      <c r="BX14" s="122">
        <f>+IF('Data 2022'!AW14=0,"",'Data 2022'!AW14*1000/'Data 2022'!$C14)</f>
        <v>0.66979633449510401</v>
      </c>
      <c r="BY14" s="122">
        <f>+IF('Data 2022'!AX14=0,"",'Data 2022'!AX14*1000/'Data 2022'!$C14)</f>
        <v>0.16999786613557152</v>
      </c>
      <c r="BZ14" s="122">
        <f>+IF('Data 2022'!AY14=0,"",'Data 2022'!AY14*1000/'Data 2022'!$C14)</f>
        <v>1.0629015814306375</v>
      </c>
      <c r="CA14" s="122">
        <f>+IF('Data 2022'!AZ14=0,"",'Data 2022'!AZ14*1000/'Data 2022'!$C14)</f>
        <v>0.22713801360931313</v>
      </c>
      <c r="CB14" s="122">
        <f>+IF('Data 2022'!BA14=0,"",'Data 2022'!BA14*1000/'Data 2022'!$C14)</f>
        <v>3.2953979657159116</v>
      </c>
      <c r="CC14" s="122">
        <f>+IF('Data 2022'!BB14=0,"",'Data 2022'!BB14*1000/'Data 2022'!$C14)</f>
        <v>0.95502287976859424</v>
      </c>
      <c r="CF14" s="81" t="e">
        <f>+IF('Data 2022'!BD14-'Data 2022'!BG14-'Data 2022'!E14+'Data 2022'!BE14+'Data 2022'!#REF!+'Data 2022'!#REF!=0,"",('Data 2022'!BD14-'Data 2022'!BG14-'Data 2022'!E14+'Data 2022'!BE14+'Data 2022'!#REF!+'Data 2022'!#REF!)*1000000/('Data 2022'!BC14-'Data 2022'!BF14-'Data 2022'!D14))</f>
        <v>#REF!</v>
      </c>
      <c r="CG14" s="82">
        <f>+IF('Data 2022'!BD14-'Data 2022'!BG14-'Data 2022'!E14=0,"",('Data 2022'!BD14-'Data 2022'!BG14-'Data 2022'!E14)*1000000/('Data 2022'!BC14-'Data 2022'!BF14-'Data 2022'!D14))</f>
        <v>374028.43601895723</v>
      </c>
      <c r="CH14" s="83">
        <f>+IF('Data 2022'!BC14-'Data 2022'!BF14-'Data 2022'!D14=0,"",('Data 2022'!BC14-'Data 2022'!BF14-'Data 2022'!D14)*1000/'Data 2022'!C14)</f>
        <v>25.013633022737512</v>
      </c>
      <c r="CI14" s="84">
        <f>+IF('Data 2022'!BD14-'Data 2022'!BG14-'Data 2022'!E14=0,"",('Data 2022'!BD14-'Data 2022'!BG14-'Data 2022'!E14)*1000000/'Data 2022'!C14)</f>
        <v>9355.8100386466522</v>
      </c>
    </row>
    <row r="15" spans="1:87" x14ac:dyDescent="0.25">
      <c r="A15" s="92" t="s">
        <v>13</v>
      </c>
      <c r="B15" s="119">
        <f>+IF('Data 2022'!D15=0,"",('Data 2022'!E15)*1000000/'Data 2022'!D15)</f>
        <v>333333.33333333331</v>
      </c>
      <c r="C15" s="119" t="e">
        <f>+IF('Data 2022'!D15=0,"",('Data 2022'!E15-'Data 2022'!#REF!)*1000000/'Data 2022'!D15)</f>
        <v>#REF!</v>
      </c>
      <c r="D15" s="120">
        <f>+IF('Data 2022'!D15=0,"",'Data 2022'!D15*1000/'Data 2022'!C15)</f>
        <v>0.63713807017957858</v>
      </c>
      <c r="E15" s="119">
        <f>+IF('Data 2022'!D15=0,"",'Data 2022'!E15*1000000/'Data 2022'!C15)</f>
        <v>212.37935672652617</v>
      </c>
      <c r="F15" s="121">
        <f>+IF('Data 2022'!F15=0,"",('Data 2022'!G15)*1000000/'Data 2022'!F15)</f>
        <v>448717.94871794875</v>
      </c>
      <c r="G15" s="121">
        <f>+IF('Data 2022'!F15=0,"",('Data 2022'!G15-'Data 2022'!H15)*1000000/'Data 2022'!F15)</f>
        <v>410256.41025641025</v>
      </c>
      <c r="H15" s="120">
        <f>+IF('Data 2022'!F15=0,"",'Data 2022'!F15*1000/'Data 2022'!C15)</f>
        <v>0.18406210916298935</v>
      </c>
      <c r="I15" s="119">
        <f>+IF('Data 2022'!F15=0,"",'Data 2022'!G15*1000000/'Data 2022'!C15)</f>
        <v>82.59197206031574</v>
      </c>
      <c r="J15" s="119">
        <f>+IF('Data 2022'!I15=0,"",('Data 2022'!J15)*1000000/'Data 2022'!I15)</f>
        <v>1570175.4385964912</v>
      </c>
      <c r="K15" s="119">
        <f>+IF('Data 2022'!I15=0,"",('Data 2022'!J15-'Data 2022'!K15)*1000000/'Data 2022'!I15)</f>
        <v>1298245.6140350874</v>
      </c>
      <c r="L15" s="120">
        <f>+IF('Data 2022'!I15=0,"",'Data 2022'!I15*1000/'Data 2022'!C15)</f>
        <v>0.26901385185359983</v>
      </c>
      <c r="M15" s="119">
        <f>+IF('Data 2022'!I15=0,"",'Data 2022'!J15*1000000/'Data 2022'!C15)</f>
        <v>422.39894282275765</v>
      </c>
      <c r="N15" s="119">
        <f>+IF('Data 2022'!L15=0,"",('Data 2022'!M15)*1000000/'Data 2022'!L15)</f>
        <v>805699.48186528496</v>
      </c>
      <c r="O15" s="119">
        <f>+IF('Data 2022'!L15=0,"",('Data 2022'!M15-'Data 2022'!N15)*1000000/'Data 2022'!L15)</f>
        <v>728842.83246977534</v>
      </c>
      <c r="P15" s="120">
        <f>+IF('Data 2022'!L15=0,"",'Data 2022'!L15*1000/'Data 2022'!C15)</f>
        <v>2.7326143898813036</v>
      </c>
      <c r="Q15" s="119">
        <f>+IF('Data 2022'!L15=0,"",'Data 2022'!M15*1000000/'Data 2022'!C15)</f>
        <v>2201.6659980649879</v>
      </c>
      <c r="R15" s="119">
        <f>+IF('Data 2022'!O15=0,"",('Data 2022'!P15)*1000000/'Data 2022'!O15)</f>
        <v>89841.755997958142</v>
      </c>
      <c r="S15" s="119">
        <f>+IF('Data 2022'!O15=0,"",('Data 2022'!P15-'Data 2022'!Q15)*1000000/'Data 2022'!O15)</f>
        <v>89331.291475242469</v>
      </c>
      <c r="T15" s="120">
        <f>+IF('Data 2022'!O15=0,"",'Data 2022'!O15*1000/'Data 2022'!C15)</f>
        <v>4.6227906647473862</v>
      </c>
      <c r="U15" s="119">
        <f>+IF('Data 2022'!O15=0,"",'Data 2022'!P15*1000000/'Data 2022'!C15)</f>
        <v>415.31963093187341</v>
      </c>
      <c r="V15" s="119">
        <f>+IF('Data 2022'!X15=0,"",('Data 2022'!Y15)*1000000/'Data 2022'!X15)</f>
        <v>1103942.652329749</v>
      </c>
      <c r="W15" s="119">
        <f>+IF('Data 2022'!X15=0,"",('Data 2022'!Y15-'Data 2022'!Z15)*1000000/'Data 2022'!X15)</f>
        <v>991636.79808841099</v>
      </c>
      <c r="X15" s="120">
        <f>+IF('Data 2022'!X15=0,"",'Data 2022'!X15*1000/'Data 2022'!C15)</f>
        <v>1.9751280175566934</v>
      </c>
      <c r="Y15" s="119">
        <f>+IF('Data 2022'!X15=0,"",'Data 2022'!Y15*1000000/'Data 2022'!C15)</f>
        <v>2180.4280623923355</v>
      </c>
      <c r="Z15" s="119">
        <f>+IF('Data 2022'!AA15=0,"",('Data 2022'!AB15)*1000000/'Data 2022'!AA15)</f>
        <v>771573.60406091379</v>
      </c>
      <c r="AA15" s="119">
        <f>+IF('Data 2022'!AA15=0,"",('Data 2022'!AB15-'Data 2022'!AC15)*1000000/'Data 2022'!AA15)</f>
        <v>725888.32487309643</v>
      </c>
      <c r="AB15" s="120">
        <f>+IF('Data 2022'!AA15=0,"",'Data 2022'!AA15*1000/'Data 2022'!C15)</f>
        <v>0.92974962833612573</v>
      </c>
      <c r="AC15" s="119">
        <f>+IF('Data 2022'!AA15=0,"",'Data 2022'!AB15*1000000/'Data 2022'!C15)</f>
        <v>717.37027160959951</v>
      </c>
      <c r="AD15" s="119">
        <f>+IF('Data 2022'!AD15=0,"",('Data 2022'!AE15)*1000000/'Data 2022'!AD15)</f>
        <v>20129.4033069734</v>
      </c>
      <c r="AE15" s="119">
        <f>+IF('Data 2022'!AD15=0,"",('Data 2022'!AE15-'Data 2022'!AF15)*1000000/'Data 2022'!AD15)</f>
        <v>19626.168224299065</v>
      </c>
      <c r="AF15" s="120">
        <f>+IF('Data 2022'!AD15=0,"",'Data 2022'!AD15*1000/'Data 2022'!C15)</f>
        <v>3.2824409467399769</v>
      </c>
      <c r="AG15" s="119">
        <f>+IF('Data 2022'!AD15=0,"",'Data 2022'!AE15*1000000/'Data 2022'!C15)</f>
        <v>66.073577648252595</v>
      </c>
      <c r="AH15" s="119">
        <f>+IF('Data 2022'!AG15=0,"",('Data 2022'!AH15)*1000000/'Data 2022'!AG15)</f>
        <v>168000</v>
      </c>
      <c r="AI15" s="119">
        <f>+IF('Data 2022'!AG15=0,"",('Data 2022'!AH15-'Data 2022'!AI15)*1000000/'Data 2022'!AG15)</f>
        <v>162666.66666666663</v>
      </c>
      <c r="AJ15" s="120">
        <f>+IF('Data 2022'!AG15=0,"",'Data 2022'!AG15*1000/'Data 2022'!C15)</f>
        <v>2.6547419590815773</v>
      </c>
      <c r="AK15" s="119">
        <f>+IF('Data 2022'!AG15=0,"",'Data 2022'!AH15*1000000/'Data 2022'!C15)</f>
        <v>445.99664912570501</v>
      </c>
      <c r="AL15" s="119">
        <f>+IF('Data 2022'!AJ15=0,"",('Data 2022'!AK15)*1000000/'Data 2022'!AJ15)</f>
        <v>167313.49719706769</v>
      </c>
      <c r="AM15" s="119">
        <f>+IF('Data 2022'!AJ15=0,"",('Data 2022'!AK15-'Data 2022'!AL15)*1000000/'Data 2022'!AJ15)</f>
        <v>150927.12376024149</v>
      </c>
      <c r="AN15" s="120">
        <f>+IF('Data 2022'!AJ15=0,"",'Data 2022'!AJ15*1000/'Data 2022'!C15)</f>
        <v>5.472308091653491</v>
      </c>
      <c r="AO15" s="119">
        <f>+IF('Data 2022'!AJ15=0,"",'Data 2022'!AK15*1000000/'Data 2022'!C15)</f>
        <v>915.59100455435737</v>
      </c>
      <c r="AP15" s="119">
        <f>+IF('Data 2022'!AM15=0,"",('Data 2022'!AN15)*1000000/'Data 2022'!AM15)</f>
        <v>63157.894736842107</v>
      </c>
      <c r="AQ15" s="119" t="e">
        <f>+IF('Data 2022'!AM15=0,"",('Data 2022'!AN15-'Data 2022'!#REF!)*1000000/'Data 2022'!AM15)</f>
        <v>#REF!</v>
      </c>
      <c r="AR15" s="120">
        <f>+IF('Data 2022'!AM15=0,"",'Data 2022'!AM15*1000/'Data 2022'!C15)</f>
        <v>0.44835641975599971</v>
      </c>
      <c r="AS15" s="119">
        <f>+IF('Data 2022'!AM15=0,"",'Data 2022'!AN15*1000000/'Data 2022'!C15)</f>
        <v>28.317247563536824</v>
      </c>
      <c r="AT15" s="119">
        <f>+IF('Data 2022'!AO15=0,"",('Data 2022'!AP15)*1000000/'Data 2022'!AO15)</f>
        <v>87951.80722891567</v>
      </c>
      <c r="AU15" s="119" t="e">
        <f>+IF('Data 2022'!AO15=0,"",('Data 2022'!AP15-'Data 2022'!#REF!)*1000000/'Data 2022'!AO15)</f>
        <v>#REF!</v>
      </c>
      <c r="AV15" s="120">
        <f>+IF('Data 2022'!AO15=0,"",'Data 2022'!AO15*1000/'Data 2022'!C15)</f>
        <v>1.9586096231446304</v>
      </c>
      <c r="AW15" s="119">
        <f>+IF('Data 2022'!AO15=0,"",'Data 2022'!AP15*1000000/'Data 2022'!C15)</f>
        <v>172.26325601151569</v>
      </c>
      <c r="AX15" s="119">
        <f>+IF('Data 2022'!U15=0,"",('Data 2022'!V15)*1000000/'Data 2022'!U15)</f>
        <v>576354.67980295559</v>
      </c>
      <c r="AY15" s="119">
        <f>+IF('Data 2022'!U15=0,"",('Data 2022'!V15-'Data 2022'!W15)*1000000/'Data 2022'!U15)</f>
        <v>278325.12315270928</v>
      </c>
      <c r="AZ15" s="120">
        <f>+IF('Data 2022'!U15=0,"",'Data 2022'!U15*1000/'Data 2022'!C15)</f>
        <v>0.95806687589966255</v>
      </c>
      <c r="BA15" s="119">
        <f>+IF('Data 2022'!U15=0,"",'Data 2022'!V15*1000000/'Data 2022'!C15)</f>
        <v>552.18632748896812</v>
      </c>
      <c r="BB15" s="119">
        <f>+IF(AT15="","",+IF('Data 2022'!BC15=0,0,('Data 2022'!BD15)*1000000/'Data 2022'!BC15))</f>
        <v>327398.61523244309</v>
      </c>
      <c r="BC15" s="119" t="e">
        <f>+IF(AU15="","",+IF('Data 2022'!BC15=0,"",('Data 2022'!BD15-'Data 2022'!BE15)*1000000/'Data 2022'!BC15))</f>
        <v>#REF!</v>
      </c>
      <c r="BD15" s="120">
        <f>+IF(AV15="","",IF('Data 2022'!BC15=0,"",'Data 2022'!BC15*1000/'Data 2022'!C15))</f>
        <v>26.243009179507752</v>
      </c>
      <c r="BE15" s="119">
        <f>+IF(AW15="","",IF('Data 2022'!BC15=0,"",('Data 2022'!BD15-'Data 2022'!BE15)*1000000/'Data 2022'!C15))</f>
        <v>7603.8889019987246</v>
      </c>
      <c r="BF15" s="119">
        <f>+IF('Data 2022'!BC15-'Data 2022'!BF15=0,"",('Data 2022'!BD15-'Data 2022'!BG15)*1000000/('Data 2022'!BC15-'Data 2022'!BF15))</f>
        <v>352044.35204435204</v>
      </c>
      <c r="BG15" s="119" t="e">
        <f>+IF('Data 2022'!BC15-'Data 2022'!BF15=0,"",('Data 2022'!BD15-'Data 2022'!BE15-'Data 2022'!BG15-'Data 2022'!#REF!)*1000000/('Data 2022'!BC15-'Data 2022'!BF15))</f>
        <v>#REF!</v>
      </c>
      <c r="BH15" s="120">
        <f>+IF('Data 2022'!BC15-'Data 2022'!BF15=0,"",('Data 2022'!BC15-'Data 2022'!BF15)*1000/'Data 2022'!C15)</f>
        <v>23.83604313660712</v>
      </c>
      <c r="BI15" s="119" t="e">
        <f>+IF('Data 2022'!BC15-'Data 2022'!BF15=0,"",('Data 2022'!BD15-'Data 2022'!BE15-'Data 2022'!BG15-'Data 2022'!#REF!)*1000000/'Data 2022'!C15)</f>
        <v>#REF!</v>
      </c>
      <c r="BJ15" s="119">
        <f>+IF('Data 2022'!BF15=0,"",('Data 2022'!BG15)*1000000/'Data 2022'!BF15)</f>
        <v>83333.333333333328</v>
      </c>
      <c r="BK15" s="119" t="e">
        <f>+IF('Data 2022'!BF15=0,"",('Data 2022'!BG15-'Data 2022'!#REF!)*1000000/'Data 2022'!BF15)</f>
        <v>#REF!</v>
      </c>
      <c r="BL15" s="120">
        <f>+IF('Data 2022'!BF15=0,"",'Data 2022'!BF15*1000/'Data 2022'!C15)</f>
        <v>2.4069660429006299</v>
      </c>
      <c r="BM15" s="119" t="e">
        <f>+IF('Data 2022'!BF15=0,"",('Data 2022'!BG15-'Data 2022'!#REF!)*1000000/'Data 2022'!C15)</f>
        <v>#REF!</v>
      </c>
      <c r="BN15" s="119">
        <f>+IF('Data 2022'!L15+'Data 2022'!O15+'Data 2022'!X15+'Data 2022'!AA15=0,"",('Data 2022'!M15+'Data 2022'!P15+'Data 2022'!Y15+'Data 2022'!AB15)*1000000/('Data 2022'!L15+'Data 2022'!O15+'Data 2022'!X15+'Data 2022'!AA15))</f>
        <v>537488.50045998173</v>
      </c>
      <c r="BO15" s="119">
        <f>+IF('Data 2022'!L15+'Data 2022'!O15+'Data 2022'!X15+'Data 2022'!AA15=0,"",('Data 2022'!M15-'Data 2022'!N15+'Data 2022'!P15-'Data 2022'!Q15+'Data 2022'!Y15-'Data 2022'!Z15+'Data 2022'!AB15-'Data 2022'!AC15)*1000000/('Data 2022'!L15+'Data 2022'!O15+'Data 2022'!X15+'Data 2022'!AA15))</f>
        <v>491030.3587856486</v>
      </c>
      <c r="BP15" s="120">
        <f>+('Data 2022'!L15+'Data 2022'!O15+'Data 2022'!X15+'Data 2022'!AA15)*1000/'Data 2022'!C15</f>
        <v>10.260282700521508</v>
      </c>
      <c r="BQ15" s="119">
        <f>+('Data 2022'!M15-'Data 2022'!N15+'Data 2022'!P15-'Data 2022'!Q15+'Data 2022'!Y15-'Data 2022'!Z15+'Data 2022'!AB15-'Data 2022'!AC15)*1000000/('Data 2022'!C15)</f>
        <v>5038.1102956792602</v>
      </c>
      <c r="BR15" s="122">
        <f>+IF('Data 2022'!AU15=0,"",'Data 2022'!AU15*1000/'Data 2022'!$C15)</f>
        <v>1.2978738466621045</v>
      </c>
      <c r="BS15" s="122">
        <f>+IF('Data 2022'!AV15=0,"",'Data 2022'!AV15*1000/'Data 2022'!$C15)</f>
        <v>0.23597706302947352</v>
      </c>
      <c r="BT15" s="122">
        <f>+IF('Data 2022'!AS15=0,"",'Data 2022'!AS15*1000/'Data 2022'!$C15)</f>
        <v>9.4390825211789417E-2</v>
      </c>
      <c r="BU15" s="122" t="str">
        <f>+IF('Data 2022'!AT15=0,"",'Data 2022'!AT15*1000/'Data 2022'!$C15)</f>
        <v/>
      </c>
      <c r="BV15" s="122">
        <f>+IF('Data 2022'!AU15=0,"",'Data 2022'!AU15*1000/'Data 2022'!$C15)</f>
        <v>1.2978738466621045</v>
      </c>
      <c r="BW15" s="122">
        <f>+IF('Data 2022'!AV15=0,"",'Data 2022'!AV15*1000/'Data 2022'!$C15)</f>
        <v>0.23597706302947352</v>
      </c>
      <c r="BX15" s="122">
        <f>+IF('Data 2022'!AW15=0,"",'Data 2022'!AW15*1000/'Data 2022'!$C15)</f>
        <v>0.37756330084715767</v>
      </c>
      <c r="BY15" s="122">
        <f>+IF('Data 2022'!AX15=0,"",'Data 2022'!AX15*1000/'Data 2022'!$C15)</f>
        <v>4.7195412605894708E-2</v>
      </c>
      <c r="BZ15" s="122">
        <f>+IF('Data 2022'!AY15=0,"",'Data 2022'!AY15*1000/'Data 2022'!$C15)</f>
        <v>1.1798853151473676</v>
      </c>
      <c r="CA15" s="122">
        <f>+IF('Data 2022'!AZ15=0,"",'Data 2022'!AZ15*1000/'Data 2022'!$C15)</f>
        <v>9.4390825211789417E-2</v>
      </c>
      <c r="CB15" s="122">
        <f>+IF('Data 2022'!BA15=0,"",'Data 2022'!BA15*1000/'Data 2022'!$C15)</f>
        <v>2.9733109941713667</v>
      </c>
      <c r="CC15" s="122">
        <f>+IF('Data 2022'!BB15=0,"",'Data 2022'!BB15*1000/'Data 2022'!$C15)</f>
        <v>0.44835641975599971</v>
      </c>
      <c r="CF15" s="81" t="e">
        <f>+IF('Data 2022'!BD15-'Data 2022'!BG15-'Data 2022'!E15+'Data 2022'!BE15+'Data 2022'!#REF!+'Data 2022'!#REF!=0,"",('Data 2022'!BD15-'Data 2022'!BG15-'Data 2022'!E15+'Data 2022'!BE15+'Data 2022'!#REF!+'Data 2022'!#REF!)*1000000/('Data 2022'!BC15-'Data 2022'!BF15-'Data 2022'!D15))</f>
        <v>#REF!</v>
      </c>
      <c r="CG15" s="82">
        <f>+IF('Data 2022'!BD15-'Data 2022'!BG15-'Data 2022'!E15=0,"",('Data 2022'!BD15-'Data 2022'!BG15-'Data 2022'!E15)*1000000/('Data 2022'!BC15-'Data 2022'!BF15-'Data 2022'!D15))</f>
        <v>352558.23415725766</v>
      </c>
      <c r="CH15" s="83">
        <f>+IF('Data 2022'!BC15-'Data 2022'!BF15-'Data 2022'!D15=0,"",('Data 2022'!BC15-'Data 2022'!BF15-'Data 2022'!D15)*1000/'Data 2022'!C15)</f>
        <v>23.198905066427539</v>
      </c>
      <c r="CI15" s="84">
        <f>+IF('Data 2022'!BD15-'Data 2022'!BG15-'Data 2022'!E15=0,"",('Data 2022'!BD15-'Data 2022'!BG15-'Data 2022'!E15)*1000000/'Data 2022'!C15)</f>
        <v>8178.9650046015513</v>
      </c>
    </row>
    <row r="16" spans="1:87" x14ac:dyDescent="0.25">
      <c r="A16" s="92" t="s">
        <v>79</v>
      </c>
      <c r="B16" s="119">
        <f>+IF('Data 2022'!D16=0,"",('Data 2022'!E16)*1000000/'Data 2022'!D16)</f>
        <v>342965.04237288132</v>
      </c>
      <c r="C16" s="119" t="e">
        <f>+IF('Data 2022'!D16=0,"",('Data 2022'!E16-'Data 2022'!#REF!)*1000000/'Data 2022'!D16)</f>
        <v>#REF!</v>
      </c>
      <c r="D16" s="120">
        <f>+IF('Data 2022'!D16=0,"",'Data 2022'!D16*1000/'Data 2022'!C16)</f>
        <v>1.6138959173904124</v>
      </c>
      <c r="E16" s="119">
        <f>+IF('Data 2022'!D16=0,"",'Data 2022'!E16*1000000/'Data 2022'!C16)</f>
        <v>553.50988169322295</v>
      </c>
      <c r="F16" s="121" t="str">
        <f>+IF('Data 2022'!F16=0,"",('Data 2022'!G16)*1000000/'Data 2022'!F16)</f>
        <v/>
      </c>
      <c r="G16" s="121" t="str">
        <f>+IF('Data 2022'!F16=0,"",('Data 2022'!G16-'Data 2022'!H16)*1000000/'Data 2022'!F16)</f>
        <v/>
      </c>
      <c r="H16" s="120" t="str">
        <f>+IF('Data 2022'!F16=0,"",'Data 2022'!F16*1000/'Data 2022'!C16)</f>
        <v/>
      </c>
      <c r="I16" s="119" t="str">
        <f>+IF('Data 2022'!F16=0,"",'Data 2022'!G16*1000000/'Data 2022'!C16)</f>
        <v/>
      </c>
      <c r="J16" s="119" t="str">
        <f>+IF('Data 2022'!I16=0,"",('Data 2022'!J16)*1000000/'Data 2022'!I16)</f>
        <v/>
      </c>
      <c r="K16" s="119" t="str">
        <f>+IF('Data 2022'!I16=0,"",('Data 2022'!J16-'Data 2022'!K16)*1000000/'Data 2022'!I16)</f>
        <v/>
      </c>
      <c r="L16" s="120" t="str">
        <f>+IF('Data 2022'!I16=0,"",'Data 2022'!I16*1000/'Data 2022'!C16)</f>
        <v/>
      </c>
      <c r="M16" s="119" t="str">
        <f>+IF('Data 2022'!I16=0,"",'Data 2022'!J16*1000000/'Data 2022'!C16)</f>
        <v/>
      </c>
      <c r="N16" s="119">
        <f>+IF('Data 2022'!L16=0,"",('Data 2022'!M16)*1000000/'Data 2022'!L16)</f>
        <v>911803.24834090122</v>
      </c>
      <c r="O16" s="119">
        <f>+IF('Data 2022'!L16=0,"",('Data 2022'!M16-'Data 2022'!N16)*1000000/'Data 2022'!L16)</f>
        <v>803525.21830247995</v>
      </c>
      <c r="P16" s="120">
        <f>+IF('Data 2022'!L16=0,"",'Data 2022'!L16*1000/'Data 2022'!C16)</f>
        <v>1.957874581139301</v>
      </c>
      <c r="Q16" s="119">
        <f>+IF('Data 2022'!L16=0,"",'Data 2022'!M16*1000000/'Data 2022'!C16)</f>
        <v>1785.1964029268961</v>
      </c>
      <c r="R16" s="119">
        <f>+IF('Data 2022'!O16=0,"",('Data 2022'!P16)*1000000/'Data 2022'!O16)</f>
        <v>76866.736946545949</v>
      </c>
      <c r="S16" s="119">
        <f>+IF('Data 2022'!O16=0,"",('Data 2022'!P16-'Data 2022'!Q16)*1000000/'Data 2022'!O16)</f>
        <v>76618.690313779007</v>
      </c>
      <c r="T16" s="120">
        <f>+IF('Data 2022'!O16=0,"",'Data 2022'!O16*1000/'Data 2022'!C16)</f>
        <v>16.541749299049442</v>
      </c>
      <c r="U16" s="119">
        <f>+IF('Data 2022'!O16=0,"",'Data 2022'!P16*1000000/'Data 2022'!C16)</f>
        <v>1271.5102920057443</v>
      </c>
      <c r="V16" s="119">
        <f>+IF('Data 2022'!X16=0,"",('Data 2022'!Y16)*1000000/'Data 2022'!X16)</f>
        <v>866552.2442588727</v>
      </c>
      <c r="W16" s="119">
        <f>+IF('Data 2022'!X16=0,"",('Data 2022'!Y16-'Data 2022'!Z16)*1000000/'Data 2022'!X16)</f>
        <v>816969.78079331946</v>
      </c>
      <c r="X16" s="120">
        <f>+IF('Data 2022'!X16=0,"",'Data 2022'!X16*1000/'Data 2022'!C16)</f>
        <v>1.3102646515762839</v>
      </c>
      <c r="Y16" s="119">
        <f>+IF('Data 2022'!X16=0,"",'Data 2022'!Y16*1000000/'Data 2022'!C16)</f>
        <v>1135.4127743964987</v>
      </c>
      <c r="Z16" s="119">
        <f>+IF('Data 2022'!AA16=0,"",('Data 2022'!AB16)*1000000/'Data 2022'!AA16)</f>
        <v>810819.12865895173</v>
      </c>
      <c r="AA16" s="119">
        <f>+IF('Data 2022'!AA16=0,"",('Data 2022'!AB16-'Data 2022'!AC16)*1000000/'Data 2022'!AA16)</f>
        <v>786993.39686861809</v>
      </c>
      <c r="AB16" s="120">
        <f>+IF('Data 2022'!AA16=0,"",'Data 2022'!AA16*1000/'Data 2022'!C16)</f>
        <v>2.0091636463106064</v>
      </c>
      <c r="AC16" s="119">
        <f>+IF('Data 2022'!AA16=0,"",'Data 2022'!AB16*1000000/'Data 2022'!C16)</f>
        <v>1629.0683170348082</v>
      </c>
      <c r="AD16" s="119">
        <f>+IF('Data 2022'!AD16=0,"",('Data 2022'!AE16)*1000000/'Data 2022'!AD16)</f>
        <v>22995.543859649122</v>
      </c>
      <c r="AE16" s="119">
        <f>+IF('Data 2022'!AD16=0,"",('Data 2022'!AE16-'Data 2022'!AF16)*1000000/'Data 2022'!AD16)</f>
        <v>22469.228070175439</v>
      </c>
      <c r="AF16" s="120">
        <f>+IF('Data 2022'!AD16=0,"",'Data 2022'!AD16*1000/'Data 2022'!C16)</f>
        <v>3.8979689530192161</v>
      </c>
      <c r="AG16" s="119">
        <f>+IF('Data 2022'!AD16=0,"",'Data 2022'!AE16*1000000/'Data 2022'!C16)</f>
        <v>89.635916022703952</v>
      </c>
      <c r="AH16" s="119">
        <f>+IF('Data 2022'!AG16=0,"",('Data 2022'!AH16)*1000000/'Data 2022'!AG16)</f>
        <v>117454.94871084004</v>
      </c>
      <c r="AI16" s="119">
        <f>+IF('Data 2022'!AG16=0,"",('Data 2022'!AH16-'Data 2022'!AI16)*1000000/'Data 2022'!AG16)</f>
        <v>117454.94871084004</v>
      </c>
      <c r="AJ16" s="120">
        <f>+IF('Data 2022'!AG16=0,"",'Data 2022'!AG16*1000/'Data 2022'!C16)</f>
        <v>2.4666621076386512</v>
      </c>
      <c r="AK16" s="119">
        <f>+IF('Data 2022'!AG16=0,"",'Data 2022'!AH16*1000000/'Data 2022'!C16)</f>
        <v>289.72167133967037</v>
      </c>
      <c r="AL16" s="119">
        <f>+IF('Data 2022'!AJ16=0,"",('Data 2022'!AK16)*1000000/'Data 2022'!AJ16)</f>
        <v>223732.85330261139</v>
      </c>
      <c r="AM16" s="119">
        <f>+IF('Data 2022'!AJ16=0,"",('Data 2022'!AK16-'Data 2022'!AL16)*1000000/'Data 2022'!AJ16)</f>
        <v>223560.04224270349</v>
      </c>
      <c r="AN16" s="120">
        <f>+IF('Data 2022'!AJ16=0,"",'Data 2022'!AJ16*1000/'Data 2022'!C16)</f>
        <v>3.5615126854954524</v>
      </c>
      <c r="AO16" s="119">
        <f>+IF('Data 2022'!AJ16=0,"",'Data 2022'!AK16*1000000/'Data 2022'!C16)</f>
        <v>796.82739519934353</v>
      </c>
      <c r="AP16" s="119" t="str">
        <f>+IF('Data 2022'!AM16=0,"",('Data 2022'!AN16)*1000000/'Data 2022'!AM16)</f>
        <v/>
      </c>
      <c r="AQ16" s="119" t="str">
        <f>+IF('Data 2022'!AM16=0,"",('Data 2022'!AN16-'Data 2022'!#REF!)*1000000/'Data 2022'!AM16)</f>
        <v/>
      </c>
      <c r="AR16" s="120" t="str">
        <f>+IF('Data 2022'!AM16=0,"",'Data 2022'!AM16*1000/'Data 2022'!C16)</f>
        <v/>
      </c>
      <c r="AS16" s="119" t="str">
        <f>+IF('Data 2022'!AM16=0,"",'Data 2022'!AN16*1000000/'Data 2022'!C16)</f>
        <v/>
      </c>
      <c r="AT16" s="119" t="str">
        <f>+IF('Data 2022'!AO16=0,"",('Data 2022'!AP16)*1000000/'Data 2022'!AO16)</f>
        <v/>
      </c>
      <c r="AU16" s="119" t="str">
        <f>+IF('Data 2022'!AO16=0,"",('Data 2022'!AP16-'Data 2022'!#REF!)*1000000/'Data 2022'!AO16)</f>
        <v/>
      </c>
      <c r="AV16" s="120" t="str">
        <f>+IF('Data 2022'!AO16=0,"",'Data 2022'!AO16*1000/'Data 2022'!C16)</f>
        <v/>
      </c>
      <c r="AW16" s="119" t="str">
        <f>+IF('Data 2022'!AO16=0,"",'Data 2022'!AP16*1000000/'Data 2022'!C16)</f>
        <v/>
      </c>
      <c r="AX16" s="119">
        <f>+IF('Data 2022'!U16=0,"",('Data 2022'!V16)*1000000/'Data 2022'!U16)</f>
        <v>643035.39823008853</v>
      </c>
      <c r="AY16" s="119">
        <f>+IF('Data 2022'!U16=0,"",('Data 2022'!V16-'Data 2022'!W16)*1000000/'Data 2022'!U16)</f>
        <v>321517.69911504426</v>
      </c>
      <c r="AZ16" s="120">
        <f>+IF('Data 2022'!U16=0,"",'Data 2022'!U16*1000/'Data 2022'!C16)</f>
        <v>0.92730629829720301</v>
      </c>
      <c r="BA16" s="119">
        <f>+IF('Data 2022'!U16=0,"",'Data 2022'!V16*1000000/'Data 2022'!C16)</f>
        <v>596.29077480681121</v>
      </c>
      <c r="BB16" s="119" t="str">
        <f>+IF(AT16="","",+IF('Data 2022'!BC16=0,0,('Data 2022'!BD16)*1000000/'Data 2022'!BC16))</f>
        <v/>
      </c>
      <c r="BC16" s="119" t="str">
        <f>+IF(AU16="","",+IF('Data 2022'!BC16=0,"",('Data 2022'!BD16-'Data 2022'!BE16)*1000000/'Data 2022'!BC16))</f>
        <v/>
      </c>
      <c r="BD16" s="120" t="str">
        <f>+IF(AV16="","",IF('Data 2022'!BC16=0,"",'Data 2022'!BC16*1000/'Data 2022'!C16))</f>
        <v/>
      </c>
      <c r="BE16" s="119" t="str">
        <f>+IF(AW16="","",IF('Data 2022'!BC16=0,"",('Data 2022'!BD16-'Data 2022'!BE16)*1000000/'Data 2022'!C16))</f>
        <v/>
      </c>
      <c r="BF16" s="119">
        <f>+IF('Data 2022'!BC16-'Data 2022'!BF16=0,"",('Data 2022'!BD16-'Data 2022'!BG16)*1000000/('Data 2022'!BC16-'Data 2022'!BF16))</f>
        <v>237621.15204340109</v>
      </c>
      <c r="BG16" s="119" t="e">
        <f>+IF('Data 2022'!BC16-'Data 2022'!BF16=0,"",('Data 2022'!BD16-'Data 2022'!BE16-'Data 2022'!BG16-'Data 2022'!#REF!)*1000000/('Data 2022'!BC16-'Data 2022'!BF16))</f>
        <v>#REF!</v>
      </c>
      <c r="BH16" s="120">
        <f>+IF('Data 2022'!BC16-'Data 2022'!BF16=0,"",('Data 2022'!BC16-'Data 2022'!BF16)*1000/'Data 2022'!C16)</f>
        <v>34.286398139916571</v>
      </c>
      <c r="BI16" s="119" t="e">
        <f>+IF('Data 2022'!BC16-'Data 2022'!BF16=0,"",('Data 2022'!BD16-'Data 2022'!BE16-'Data 2022'!BG16-'Data 2022'!#REF!)*1000000/'Data 2022'!C16)</f>
        <v>#REF!</v>
      </c>
      <c r="BJ16" s="119" t="str">
        <f>+IF('Data 2022'!BF16=0,"",('Data 2022'!BG16)*1000000/'Data 2022'!BF16)</f>
        <v/>
      </c>
      <c r="BK16" s="119" t="str">
        <f>+IF('Data 2022'!BF16=0,"",('Data 2022'!BG16-'Data 2022'!#REF!)*1000000/'Data 2022'!BF16)</f>
        <v/>
      </c>
      <c r="BL16" s="120" t="str">
        <f>+IF('Data 2022'!BF16=0,"",'Data 2022'!BF16*1000/'Data 2022'!C16)</f>
        <v/>
      </c>
      <c r="BM16" s="119" t="str">
        <f>+IF('Data 2022'!BF16=0,"",('Data 2022'!BG16-'Data 2022'!#REF!)*1000000/'Data 2022'!C16)</f>
        <v/>
      </c>
      <c r="BN16" s="119">
        <f>+IF('Data 2022'!L16+'Data 2022'!O16+'Data 2022'!X16+'Data 2022'!AA16=0,"",('Data 2022'!M16+'Data 2022'!P16+'Data 2022'!Y16+'Data 2022'!AB16)*1000000/('Data 2022'!L16+'Data 2022'!O16+'Data 2022'!X16+'Data 2022'!AA16))</f>
        <v>266793.79740487685</v>
      </c>
      <c r="BO16" s="119">
        <f>+IF('Data 2022'!L16+'Data 2022'!O16+'Data 2022'!X16+'Data 2022'!AA16=0,"",('Data 2022'!M16-'Data 2022'!N16+'Data 2022'!P16-'Data 2022'!Q16+'Data 2022'!Y16-'Data 2022'!Z16+'Data 2022'!AB16-'Data 2022'!AC16)*1000000/('Data 2022'!L16+'Data 2022'!O16+'Data 2022'!X16+'Data 2022'!AA16))</f>
        <v>251718.26302262896</v>
      </c>
      <c r="BP16" s="120">
        <f>+('Data 2022'!L16+'Data 2022'!O16+'Data 2022'!X16+'Data 2022'!AA16)*1000/'Data 2022'!C16</f>
        <v>21.819052178075633</v>
      </c>
      <c r="BQ16" s="119">
        <f>+('Data 2022'!M16-'Data 2022'!N16+'Data 2022'!P16-'Data 2022'!Q16+'Data 2022'!Y16-'Data 2022'!Z16+'Data 2022'!AB16-'Data 2022'!AC16)*1000000/('Data 2022'!C16)</f>
        <v>5492.2539150653083</v>
      </c>
      <c r="BR16" s="122">
        <f>+IF('Data 2022'!AU16=0,"",'Data 2022'!AU16*1000/'Data 2022'!$C16)</f>
        <v>0.75223962251248033</v>
      </c>
      <c r="BS16" s="122">
        <f>+IF('Data 2022'!AV16=0,"",'Data 2022'!AV16*1000/'Data 2022'!$C16)</f>
        <v>0.13677084045681462</v>
      </c>
      <c r="BT16" s="122" t="str">
        <f>+IF('Data 2022'!AS16=0,"",'Data 2022'!AS16*1000/'Data 2022'!$C16)</f>
        <v/>
      </c>
      <c r="BU16" s="122" t="str">
        <f>+IF('Data 2022'!AT16=0,"",'Data 2022'!AT16*1000/'Data 2022'!$C16)</f>
        <v/>
      </c>
      <c r="BV16" s="122">
        <f>+IF('Data 2022'!AU16=0,"",'Data 2022'!AU16*1000/'Data 2022'!$C16)</f>
        <v>0.75223962251248033</v>
      </c>
      <c r="BW16" s="122">
        <f>+IF('Data 2022'!AV16=0,"",'Data 2022'!AV16*1000/'Data 2022'!$C16)</f>
        <v>0.13677084045681462</v>
      </c>
      <c r="BX16" s="122">
        <f>+IF('Data 2022'!AW16=0,"",'Data 2022'!AW16*1000/'Data 2022'!$C16)</f>
        <v>1.2309375641113314</v>
      </c>
      <c r="BY16" s="122" t="str">
        <f>+IF('Data 2022'!AX16=0,"",'Data 2022'!AX16*1000/'Data 2022'!$C16)</f>
        <v/>
      </c>
      <c r="BZ16" s="122">
        <f>+IF('Data 2022'!AY16=0,"",'Data 2022'!AY16*1000/'Data 2022'!$C16)</f>
        <v>0.68385420228407301</v>
      </c>
      <c r="CA16" s="122" t="str">
        <f>+IF('Data 2022'!AZ16=0,"",'Data 2022'!AZ16*1000/'Data 2022'!$C16)</f>
        <v/>
      </c>
      <c r="CB16" s="122">
        <f>+IF('Data 2022'!BA16=0,"",'Data 2022'!BA16*1000/'Data 2022'!$C16)</f>
        <v>2.6670313889078847</v>
      </c>
      <c r="CC16" s="122">
        <f>+IF('Data 2022'!BB16=0,"",'Data 2022'!BB16*1000/'Data 2022'!$C16)</f>
        <v>0.13677084045681462</v>
      </c>
      <c r="CF16" s="81"/>
      <c r="CG16" s="82"/>
      <c r="CH16" s="83"/>
      <c r="CI16" s="84"/>
    </row>
    <row r="17" spans="1:87" x14ac:dyDescent="0.25">
      <c r="A17" s="92" t="s">
        <v>14</v>
      </c>
      <c r="B17" s="119">
        <f>+IF('Data 2022'!D17=0,"",('Data 2022'!E17)*1000000/'Data 2022'!D17)</f>
        <v>265705.78098073008</v>
      </c>
      <c r="C17" s="119" t="e">
        <f>+IF('Data 2022'!D17=0,"",('Data 2022'!E17-'Data 2022'!#REF!)*1000000/'Data 2022'!D17)</f>
        <v>#REF!</v>
      </c>
      <c r="D17" s="120">
        <f>+IF('Data 2022'!D17=0,"",'Data 2022'!D17*1000/'Data 2022'!C17)</f>
        <v>2.8322314416293208</v>
      </c>
      <c r="E17" s="119">
        <f>+IF('Data 2022'!D17=0,"",'Data 2022'!E17*1000000/'Data 2022'!C17)</f>
        <v>752.54026711629763</v>
      </c>
      <c r="F17" s="121">
        <f>+IF('Data 2022'!F17=0,"",('Data 2022'!G17)*1000000/'Data 2022'!F17)</f>
        <v>724832.21476510074</v>
      </c>
      <c r="G17" s="121">
        <f>+IF('Data 2022'!F17=0,"",('Data 2022'!G17-'Data 2022'!H17)*1000000/'Data 2022'!F17)</f>
        <v>666666.66666666686</v>
      </c>
      <c r="H17" s="120">
        <f>+IF('Data 2022'!F17=0,"",'Data 2022'!F17*1000/'Data 2022'!C17)</f>
        <v>0.19834050672227893</v>
      </c>
      <c r="I17" s="119">
        <f>+IF('Data 2022'!F17=0,"",'Data 2022'!G17*1000000/'Data 2022'!C17)</f>
        <v>143.76358876514178</v>
      </c>
      <c r="J17" s="119">
        <f>+IF('Data 2022'!I17=0,"",('Data 2022'!J17)*1000000/'Data 2022'!I17)</f>
        <v>894736.84210526326</v>
      </c>
      <c r="K17" s="119">
        <f>+IF('Data 2022'!I17=0,"",('Data 2022'!J17-'Data 2022'!K17)*1000000/'Data 2022'!I17)</f>
        <v>801009.37274693593</v>
      </c>
      <c r="L17" s="120">
        <f>+IF('Data 2022'!I17=0,"",'Data 2022'!I17*1000/'Data 2022'!C17)</f>
        <v>0.61543240005324573</v>
      </c>
      <c r="M17" s="119">
        <f>+IF('Data 2022'!I17=0,"",'Data 2022'!J17*1000000/'Data 2022'!C17)</f>
        <v>550.65004215290412</v>
      </c>
      <c r="N17" s="119">
        <f>+IF('Data 2022'!L17=0,"",('Data 2022'!M17)*1000000/'Data 2022'!L17)</f>
        <v>789875.08218277455</v>
      </c>
      <c r="O17" s="119">
        <f>+IF('Data 2022'!L17=0,"",('Data 2022'!M17-'Data 2022'!N17)*1000000/'Data 2022'!L17)</f>
        <v>700197.23865877709</v>
      </c>
      <c r="P17" s="120">
        <f>+IF('Data 2022'!L17=0,"",'Data 2022'!L17*1000/'Data 2022'!C17)</f>
        <v>3.3744509029595777</v>
      </c>
      <c r="Q17" s="119">
        <f>+IF('Data 2022'!L17=0,"",'Data 2022'!M17*1000000/'Data 2022'!C17)</f>
        <v>2665.394684296934</v>
      </c>
      <c r="R17" s="119">
        <f>+IF('Data 2022'!O17=0,"",('Data 2022'!P17)*1000000/'Data 2022'!O17)</f>
        <v>123170.50859860959</v>
      </c>
      <c r="S17" s="119">
        <f>+IF('Data 2022'!O17=0,"",('Data 2022'!P17-'Data 2022'!Q17)*1000000/'Data 2022'!O17)</f>
        <v>103046.10318331505</v>
      </c>
      <c r="T17" s="120">
        <f>+IF('Data 2022'!O17=0,"",'Data 2022'!O17*1000/'Data 2022'!C17)</f>
        <v>9.7013799529662332</v>
      </c>
      <c r="U17" s="119">
        <f>+IF('Data 2022'!O17=0,"",'Data 2022'!P17*1000000/'Data 2022'!C17)</f>
        <v>1194.9239029152061</v>
      </c>
      <c r="V17" s="119">
        <f>+IF('Data 2022'!X17=0,"",('Data 2022'!Y17)*1000000/'Data 2022'!X17)</f>
        <v>1584629.1866028709</v>
      </c>
      <c r="W17" s="119">
        <f>+IF('Data 2022'!X17=0,"",('Data 2022'!Y17-'Data 2022'!Z17)*1000000/'Data 2022'!X17)</f>
        <v>1204844.4976076558</v>
      </c>
      <c r="X17" s="120">
        <f>+IF('Data 2022'!X17=0,"",'Data 2022'!X17*1000/'Data 2022'!C17)</f>
        <v>1.4837822247859076</v>
      </c>
      <c r="Y17" s="119">
        <f>+IF('Data 2022'!X17=0,"",'Data 2022'!Y17*1000000/'Data 2022'!C17)</f>
        <v>2351.244619958291</v>
      </c>
      <c r="Z17" s="119">
        <f>+IF('Data 2022'!AA17=0,"",('Data 2022'!AB17)*1000000/'Data 2022'!AA17)</f>
        <v>859347.44268077589</v>
      </c>
      <c r="AA17" s="119">
        <f>+IF('Data 2022'!AA17=0,"",('Data 2022'!AB17-'Data 2022'!AC17)*1000000/'Data 2022'!AA17)</f>
        <v>752204.58553791884</v>
      </c>
      <c r="AB17" s="120">
        <f>+IF('Data 2022'!AA17=0,"",'Data 2022'!AA17*1000/'Data 2022'!C17)</f>
        <v>3.0190353640679772</v>
      </c>
      <c r="AC17" s="119">
        <f>+IF('Data 2022'!AA17=0,"",'Data 2022'!AB17*1000000/'Data 2022'!C17)</f>
        <v>2594.4003194746415</v>
      </c>
      <c r="AD17" s="119">
        <f>+IF('Data 2022'!AD17=0,"",('Data 2022'!AE17)*1000000/'Data 2022'!AD17)</f>
        <v>26220.614828209764</v>
      </c>
      <c r="AE17" s="119">
        <f>+IF('Data 2022'!AD17=0,"",('Data 2022'!AE17-'Data 2022'!AF17)*1000000/'Data 2022'!AD17)</f>
        <v>26220.614828209764</v>
      </c>
      <c r="AF17" s="120">
        <f>+IF('Data 2022'!AD17=0,"",'Data 2022'!AD17*1000/'Data 2022'!C17)</f>
        <v>4.416736921506855</v>
      </c>
      <c r="AG17" s="119">
        <f>+IF('Data 2022'!AD17=0,"",'Data 2022'!AE17*1000000/'Data 2022'!C17)</f>
        <v>115.8095576163642</v>
      </c>
      <c r="AH17" s="119">
        <f>+IF('Data 2022'!AG17=0,"",('Data 2022'!AH17)*1000000/'Data 2022'!AG17)</f>
        <v>156897.78413152252</v>
      </c>
      <c r="AI17" s="119">
        <f>+IF('Data 2022'!AG17=0,"",('Data 2022'!AH17-'Data 2022'!AI17)*1000000/'Data 2022'!AG17)</f>
        <v>156897.78413152252</v>
      </c>
      <c r="AJ17" s="120">
        <f>+IF('Data 2022'!AG17=0,"",'Data 2022'!AG17*1000/'Data 2022'!C17)</f>
        <v>2.4830279096596706</v>
      </c>
      <c r="AK17" s="119">
        <f>+IF('Data 2022'!AG17=0,"",'Data 2022'!AH17*1000000/'Data 2022'!C17)</f>
        <v>389.5815769623286</v>
      </c>
      <c r="AL17" s="119">
        <f>+IF('Data 2022'!AJ17=0,"",('Data 2022'!AK17)*1000000/'Data 2022'!AJ17)</f>
        <v>273381.29496402876</v>
      </c>
      <c r="AM17" s="119">
        <f>+IF('Data 2022'!AJ17=0,"",('Data 2022'!AK17-'Data 2022'!AL17)*1000000/'Data 2022'!AJ17)</f>
        <v>271997.78638627561</v>
      </c>
      <c r="AN17" s="120">
        <f>+IF('Data 2022'!AJ17=0,"",'Data 2022'!AJ17*1000/'Data 2022'!C17)</f>
        <v>3.2071704308470514</v>
      </c>
      <c r="AO17" s="119">
        <f>+IF('Data 2022'!AJ17=0,"",'Data 2022'!AK17*1000000/'Data 2022'!C17)</f>
        <v>876.78040555530902</v>
      </c>
      <c r="AP17" s="119">
        <f>+IF('Data 2022'!AM17=0,"",('Data 2022'!AN17)*1000000/'Data 2022'!AM17)</f>
        <v>56074.766355140186</v>
      </c>
      <c r="AQ17" s="119" t="e">
        <f>+IF('Data 2022'!AM17=0,"",('Data 2022'!AN17-'Data 2022'!#REF!)*1000000/'Data 2022'!AM17)</f>
        <v>#REF!</v>
      </c>
      <c r="AR17" s="120">
        <f>+IF('Data 2022'!AM17=0,"",'Data 2022'!AM17*1000/'Data 2022'!C17)</f>
        <v>0.5697297776988951</v>
      </c>
      <c r="AS17" s="119">
        <f>+IF('Data 2022'!AM17=0,"",'Data 2022'!AN17*1000000/'Data 2022'!C17)</f>
        <v>31.947464170031505</v>
      </c>
      <c r="AT17" s="119">
        <f>+IF('Data 2022'!AO17=0,"",('Data 2022'!AP17)*1000000/'Data 2022'!AO17)</f>
        <v>81705.150976909412</v>
      </c>
      <c r="AU17" s="119" t="e">
        <f>+IF('Data 2022'!AO17=0,"",('Data 2022'!AP17-'Data 2022'!#REF!)*1000000/'Data 2022'!AO17)</f>
        <v>#REF!</v>
      </c>
      <c r="AV17" s="120">
        <f>+IF('Data 2022'!AO17=0,"",'Data 2022'!AO17*1000/'Data 2022'!C17)</f>
        <v>1.4988685273106448</v>
      </c>
      <c r="AW17" s="119">
        <f>+IF('Data 2022'!AO17=0,"",'Data 2022'!AP17*1000000/'Data 2022'!C17)</f>
        <v>122.46527931845409</v>
      </c>
      <c r="AX17" s="119">
        <f>+IF('Data 2022'!U17=0,"",('Data 2022'!V17)*1000000/'Data 2022'!U17)</f>
        <v>594005.44959128066</v>
      </c>
      <c r="AY17" s="119">
        <f>+IF('Data 2022'!U17=0,"",('Data 2022'!V17-'Data 2022'!W17)*1000000/'Data 2022'!U17)</f>
        <v>294277.92915531335</v>
      </c>
      <c r="AZ17" s="120">
        <f>+IF('Data 2022'!U17=0,"",'Data 2022'!U17*1000/'Data 2022'!C17)</f>
        <v>0.81421662155566399</v>
      </c>
      <c r="BA17" s="119">
        <f>+IF('Data 2022'!U17=0,"",'Data 2022'!V17*1000000/'Data 2022'!C17)</f>
        <v>483.64911035186583</v>
      </c>
      <c r="BB17" s="119">
        <f>+IF(AT17="","",+IF('Data 2022'!BC17=0,0,('Data 2022'!BD17)*1000000/'Data 2022'!BC17))</f>
        <v>358712.9907014746</v>
      </c>
      <c r="BC17" s="119" t="e">
        <f>+IF(AU17="","",+IF('Data 2022'!BC17=0,"",('Data 2022'!BD17-'Data 2022'!BE17)*1000000/'Data 2022'!BC17))</f>
        <v>#REF!</v>
      </c>
      <c r="BD17" s="120">
        <f>+IF(AV17="","",IF('Data 2022'!BC17=0,"",'Data 2022'!BC17*1000/'Data 2022'!C17))</f>
        <v>34.214402981763321</v>
      </c>
      <c r="BE17" s="119">
        <f>+IF(AW17="","",IF('Data 2022'!BC17=0,"",('Data 2022'!BD17-'Data 2022'!BE17)*1000000/'Data 2022'!C17))</f>
        <v>10570.617207259178</v>
      </c>
      <c r="BF17" s="119">
        <f>+IF('Data 2022'!BC17-'Data 2022'!BF17=0,"",('Data 2022'!BD17-'Data 2022'!BG17)*1000000/('Data 2022'!BC17-'Data 2022'!BF17))</f>
        <v>376992.8361422834</v>
      </c>
      <c r="BG17" s="119" t="e">
        <f>+IF('Data 2022'!BC17-'Data 2022'!BF17=0,"",('Data 2022'!BD17-'Data 2022'!BE17-'Data 2022'!BG17-'Data 2022'!#REF!)*1000000/('Data 2022'!BC17-'Data 2022'!BF17))</f>
        <v>#REF!</v>
      </c>
      <c r="BH17" s="120">
        <f>+IF('Data 2022'!BC17-'Data 2022'!BF17=0,"",('Data 2022'!BC17-'Data 2022'!BF17)*1000/'Data 2022'!C17)</f>
        <v>32.145804676753784</v>
      </c>
      <c r="BI17" s="119" t="e">
        <f>+IF('Data 2022'!BC17-'Data 2022'!BF17=0,"",('Data 2022'!BD17-'Data 2022'!BE17-'Data 2022'!BG17-'Data 2022'!#REF!)*1000000/'Data 2022'!C17)</f>
        <v>#REF!</v>
      </c>
      <c r="BJ17" s="119">
        <f>+IF('Data 2022'!BF17=0,"",('Data 2022'!BG17)*1000000/'Data 2022'!BF17)</f>
        <v>74646.07464607463</v>
      </c>
      <c r="BK17" s="119" t="e">
        <f>+IF('Data 2022'!BF17=0,"",('Data 2022'!BG17-'Data 2022'!#REF!)*1000000/'Data 2022'!BF17)</f>
        <v>#REF!</v>
      </c>
      <c r="BL17" s="120">
        <f>+IF('Data 2022'!BF17=0,"",'Data 2022'!BF17*1000/'Data 2022'!C17)</f>
        <v>2.06859830500954</v>
      </c>
      <c r="BM17" s="119" t="e">
        <f>+IF('Data 2022'!BF17=0,"",('Data 2022'!BG17-'Data 2022'!#REF!)*1000000/'Data 2022'!C17)</f>
        <v>#REF!</v>
      </c>
      <c r="BN17" s="119">
        <f>+IF('Data 2022'!L17+'Data 2022'!O17+'Data 2022'!X17+'Data 2022'!AA17=0,"",('Data 2022'!M17+'Data 2022'!P17+'Data 2022'!Y17+'Data 2022'!AB17)*1000000/('Data 2022'!L17+'Data 2022'!O17+'Data 2022'!X17+'Data 2022'!AA17))</f>
        <v>500946.56334401894</v>
      </c>
      <c r="BO17" s="119">
        <f>+IF('Data 2022'!L17+'Data 2022'!O17+'Data 2022'!X17+'Data 2022'!AA17=0,"",('Data 2022'!M17-'Data 2022'!N17+'Data 2022'!P17-'Data 2022'!Q17+'Data 2022'!Y17-'Data 2022'!Z17+'Data 2022'!AB17-'Data 2022'!AC17)*1000000/('Data 2022'!L17+'Data 2022'!O17+'Data 2022'!X17+'Data 2022'!AA17))</f>
        <v>422167.25143246591</v>
      </c>
      <c r="BP17" s="120">
        <f>+('Data 2022'!L17+'Data 2022'!O17+'Data 2022'!X17+'Data 2022'!AA17)*1000/'Data 2022'!C17</f>
        <v>17.578648444779695</v>
      </c>
      <c r="BQ17" s="119">
        <f>+('Data 2022'!M17-'Data 2022'!N17+'Data 2022'!P17-'Data 2022'!Q17+'Data 2022'!Y17-'Data 2022'!Z17+'Data 2022'!AB17-'Data 2022'!AC17)*1000000/('Data 2022'!C17)</f>
        <v>7421.1296978302362</v>
      </c>
      <c r="BR17" s="122">
        <f>+IF('Data 2022'!AU17=0,"",'Data 2022'!AU17*1000/'Data 2022'!$C17)</f>
        <v>1.242401384390114</v>
      </c>
      <c r="BS17" s="122">
        <f>+IF('Data 2022'!AV17=0,"",'Data 2022'!AV17*1000/'Data 2022'!$C17)</f>
        <v>0.39934330212539382</v>
      </c>
      <c r="BT17" s="122">
        <f>+IF('Data 2022'!AS17=0,"",'Data 2022'!AS17*1000/'Data 2022'!$C17)</f>
        <v>0.13311443404179793</v>
      </c>
      <c r="BU17" s="122" t="str">
        <f>+IF('Data 2022'!AT17=0,"",'Data 2022'!AT17*1000/'Data 2022'!$C17)</f>
        <v/>
      </c>
      <c r="BV17" s="122">
        <f>+IF('Data 2022'!AU17=0,"",'Data 2022'!AU17*1000/'Data 2022'!$C17)</f>
        <v>1.242401384390114</v>
      </c>
      <c r="BW17" s="122">
        <f>+IF('Data 2022'!AV17=0,"",'Data 2022'!AV17*1000/'Data 2022'!$C17)</f>
        <v>0.39934330212539382</v>
      </c>
      <c r="BX17" s="122">
        <f>+IF('Data 2022'!AW17=0,"",'Data 2022'!AW17*1000/'Data 2022'!$C17)</f>
        <v>1.3755158184319121</v>
      </c>
      <c r="BY17" s="122">
        <f>+IF('Data 2022'!AX17=0,"",'Data 2022'!AX17*1000/'Data 2022'!$C17)</f>
        <v>8.8742956027865291E-2</v>
      </c>
      <c r="BZ17" s="122">
        <f>+IF('Data 2022'!AY17=0,"",'Data 2022'!AY17*1000/'Data 2022'!$C17)</f>
        <v>0.57682921418112443</v>
      </c>
      <c r="CA17" s="122">
        <f>+IF('Data 2022'!AZ17=0,"",'Data 2022'!AZ17*1000/'Data 2022'!$C17)</f>
        <v>0.22185739006966321</v>
      </c>
      <c r="CB17" s="122">
        <f>+IF('Data 2022'!BA17=0,"",'Data 2022'!BA17*1000/'Data 2022'!$C17)</f>
        <v>3.5497182411146113</v>
      </c>
      <c r="CC17" s="122">
        <f>+IF('Data 2022'!BB17=0,"",'Data 2022'!BB17*1000/'Data 2022'!$C17)</f>
        <v>0.70994364822292233</v>
      </c>
      <c r="CF17" s="81" t="e">
        <f>+IF('Data 2022'!BD17-'Data 2022'!BG17-'Data 2022'!E17+'Data 2022'!BE17+'Data 2022'!#REF!+'Data 2022'!#REF!=0,"",('Data 2022'!BD17-'Data 2022'!BG17-'Data 2022'!E17+'Data 2022'!BE17+'Data 2022'!#REF!+'Data 2022'!#REF!)*1000000/('Data 2022'!BC17-'Data 2022'!BF17-'Data 2022'!D17))</f>
        <v>#REF!</v>
      </c>
      <c r="CG17" s="82">
        <f>+IF('Data 2022'!BD17-'Data 2022'!BG17-'Data 2022'!E17=0,"",('Data 2022'!BD17-'Data 2022'!BG17-'Data 2022'!E17)*1000000/('Data 2022'!BC17-'Data 2022'!BF17-'Data 2022'!D17))</f>
        <v>387745.21675950609</v>
      </c>
      <c r="CH17" s="83">
        <f>+IF('Data 2022'!BC17-'Data 2022'!BF17-'Data 2022'!D17=0,"",('Data 2022'!BC17-'Data 2022'!BF17-'Data 2022'!D17)*1000/'Data 2022'!C17)</f>
        <v>29.313573235124462</v>
      </c>
      <c r="CI17" s="84">
        <f>+IF('Data 2022'!BD17-'Data 2022'!BG17-'Data 2022'!E17=0,"",('Data 2022'!BD17-'Data 2022'!BG17-'Data 2022'!E17)*1000000/'Data 2022'!C17)</f>
        <v>11366.19780804899</v>
      </c>
    </row>
    <row r="18" spans="1:87" x14ac:dyDescent="0.25">
      <c r="A18" s="92" t="s">
        <v>15</v>
      </c>
      <c r="B18" s="119">
        <f>+IF('Data 2022'!D18=0,"",('Data 2022'!E18)*1000000/'Data 2022'!D18)</f>
        <v>278195.48872180452</v>
      </c>
      <c r="C18" s="119" t="e">
        <f>+IF('Data 2022'!D18=0,"",('Data 2022'!E18-'Data 2022'!#REF!)*1000000/'Data 2022'!D18)</f>
        <v>#REF!</v>
      </c>
      <c r="D18" s="120">
        <f>+IF('Data 2022'!D18=0,"",'Data 2022'!D18*1000/'Data 2022'!C18)</f>
        <v>1.5301426599171652</v>
      </c>
      <c r="E18" s="119">
        <f>+IF('Data 2022'!D18=0,"",'Data 2022'!E18*1000000/'Data 2022'!C18)</f>
        <v>425.67878508973769</v>
      </c>
      <c r="F18" s="121">
        <f>+IF('Data 2022'!F18=0,"",('Data 2022'!G18)*1000000/'Data 2022'!F18)</f>
        <v>1000000</v>
      </c>
      <c r="G18" s="121">
        <f>+IF('Data 2022'!F18=0,"",('Data 2022'!G18-'Data 2022'!H18)*1000000/'Data 2022'!F18)</f>
        <v>700000</v>
      </c>
      <c r="H18" s="120">
        <f>+IF('Data 2022'!F18=0,"",'Data 2022'!F18*1000/'Data 2022'!C18)</f>
        <v>5.7524160147261853E-2</v>
      </c>
      <c r="I18" s="119">
        <f>+IF('Data 2022'!F18=0,"",'Data 2022'!G18*1000000/'Data 2022'!C18)</f>
        <v>57.524160147261853</v>
      </c>
      <c r="J18" s="119">
        <f>+IF('Data 2022'!I18=0,"",('Data 2022'!J18)*1000000/'Data 2022'!I18)</f>
        <v>1700000</v>
      </c>
      <c r="K18" s="119">
        <f>+IF('Data 2022'!I18=0,"",('Data 2022'!J18-'Data 2022'!K18)*1000000/'Data 2022'!I18)</f>
        <v>1358333.333333333</v>
      </c>
      <c r="L18" s="120">
        <f>+IF('Data 2022'!I18=0,"",'Data 2022'!I18*1000/'Data 2022'!C18)</f>
        <v>0.69028992176714221</v>
      </c>
      <c r="M18" s="119">
        <f>+IF('Data 2022'!I18=0,"",'Data 2022'!J18*1000000/'Data 2022'!C18)</f>
        <v>1173.4928670041418</v>
      </c>
      <c r="N18" s="119">
        <f>+IF('Data 2022'!L18=0,"",('Data 2022'!M18)*1000000/'Data 2022'!L18)</f>
        <v>756272.40143369185</v>
      </c>
      <c r="O18" s="119">
        <f>+IF('Data 2022'!L18=0,"",('Data 2022'!M18-'Data 2022'!N18)*1000000/'Data 2022'!L18)</f>
        <v>657706.09318996419</v>
      </c>
      <c r="P18" s="120">
        <f>+IF('Data 2022'!L18=0,"",'Data 2022'!L18*1000/'Data 2022'!C18)</f>
        <v>3.2098481362172113</v>
      </c>
      <c r="Q18" s="119">
        <f>+IF('Data 2022'!L18=0,"",'Data 2022'!M18*1000000/'Data 2022'!C18)</f>
        <v>2427.5195582144502</v>
      </c>
      <c r="R18" s="119">
        <f>+IF('Data 2022'!O18=0,"",('Data 2022'!P18)*1000000/'Data 2022'!O18)</f>
        <v>110794.10366143603</v>
      </c>
      <c r="S18" s="119">
        <f>+IF('Data 2022'!O18=0,"",('Data 2022'!P18-'Data 2022'!Q18)*1000000/'Data 2022'!O18)</f>
        <v>110794.10366143603</v>
      </c>
      <c r="T18" s="120">
        <f>+IF('Data 2022'!O18=0,"",'Data 2022'!O18*1000/'Data 2022'!C18)</f>
        <v>12.097330878969167</v>
      </c>
      <c r="U18" s="119">
        <f>+IF('Data 2022'!O18=0,"",'Data 2022'!P18*1000000/'Data 2022'!C18)</f>
        <v>1340.3129314312012</v>
      </c>
      <c r="V18" s="119">
        <f>+IF('Data 2022'!X18=0,"",('Data 2022'!Y18)*1000000/'Data 2022'!X18)</f>
        <v>1351449.2753623188</v>
      </c>
      <c r="W18" s="119">
        <f>+IF('Data 2022'!X18=0,"",('Data 2022'!Y18-'Data 2022'!Z18)*1000000/'Data 2022'!X18)</f>
        <v>1105072.4637681157</v>
      </c>
      <c r="X18" s="120">
        <f>+IF('Data 2022'!X18=0,"",'Data 2022'!X18*1000/'Data 2022'!C18)</f>
        <v>1.5876668200644271</v>
      </c>
      <c r="Y18" s="119">
        <f>+IF('Data 2022'!X18=0,"",'Data 2022'!Y18*1000000/'Data 2022'!C18)</f>
        <v>2145.6511734928672</v>
      </c>
      <c r="Z18" s="119">
        <f>+IF('Data 2022'!AA18=0,"",('Data 2022'!AB18)*1000000/'Data 2022'!AA18)</f>
        <v>664728.68217054266</v>
      </c>
      <c r="AA18" s="119">
        <f>+IF('Data 2022'!AA18=0,"",('Data 2022'!AB18-'Data 2022'!AC18)*1000000/'Data 2022'!AA18)</f>
        <v>649224.80620155041</v>
      </c>
      <c r="AB18" s="120">
        <f>+IF('Data 2022'!AA18=0,"",'Data 2022'!AA18*1000/'Data 2022'!C18)</f>
        <v>2.9682466635987113</v>
      </c>
      <c r="AC18" s="119">
        <f>+IF('Data 2022'!AA18=0,"",'Data 2022'!AB18*1000000/'Data 2022'!C18)</f>
        <v>1973.0786930510815</v>
      </c>
      <c r="AD18" s="119">
        <f>+IF('Data 2022'!AD18=0,"",('Data 2022'!AE18)*1000000/'Data 2022'!AD18)</f>
        <v>20111.73184357542</v>
      </c>
      <c r="AE18" s="119">
        <f>+IF('Data 2022'!AD18=0,"",('Data 2022'!AE18-'Data 2022'!AF18)*1000000/'Data 2022'!AD18)</f>
        <v>20111.73184357542</v>
      </c>
      <c r="AF18" s="120">
        <f>+IF('Data 2022'!AD18=0,"",'Data 2022'!AD18*1000/'Data 2022'!C18)</f>
        <v>5.1484123331799356</v>
      </c>
      <c r="AG18" s="119">
        <f>+IF('Data 2022'!AD18=0,"",'Data 2022'!AE18*1000000/'Data 2022'!C18)</f>
        <v>103.54348826507133</v>
      </c>
      <c r="AH18" s="119">
        <f>+IF('Data 2022'!AG18=0,"",('Data 2022'!AH18)*1000000/'Data 2022'!AG18)</f>
        <v>154882.15488215489</v>
      </c>
      <c r="AI18" s="119">
        <f>+IF('Data 2022'!AG18=0,"",('Data 2022'!AH18-'Data 2022'!AI18)*1000000/'Data 2022'!AG18)</f>
        <v>154882.15488215489</v>
      </c>
      <c r="AJ18" s="120">
        <f>+IF('Data 2022'!AG18=0,"",'Data 2022'!AG18*1000/'Data 2022'!C18)</f>
        <v>3.4169351127473537</v>
      </c>
      <c r="AK18" s="119">
        <f>+IF('Data 2022'!AG18=0,"",'Data 2022'!AH18*1000000/'Data 2022'!C18)</f>
        <v>529.22227335480898</v>
      </c>
      <c r="AL18" s="119">
        <f>+IF('Data 2022'!AJ18=0,"",('Data 2022'!AK18)*1000000/'Data 2022'!AJ18)</f>
        <v>179617.83439490446</v>
      </c>
      <c r="AM18" s="119">
        <f>+IF('Data 2022'!AJ18=0,"",('Data 2022'!AK18-'Data 2022'!AL18)*1000000/'Data 2022'!AJ18)</f>
        <v>177070.0636942675</v>
      </c>
      <c r="AN18" s="120">
        <f>+IF('Data 2022'!AJ18=0,"",'Data 2022'!AJ18*1000/'Data 2022'!C18)</f>
        <v>4.5156465715600556</v>
      </c>
      <c r="AO18" s="119">
        <f>+IF('Data 2022'!AJ18=0,"",'Data 2022'!AK18*1000000/'Data 2022'!C18)</f>
        <v>811.09065807639206</v>
      </c>
      <c r="AP18" s="119">
        <f>+IF('Data 2022'!AM18=0,"",('Data 2022'!AN18)*1000000/'Data 2022'!AM18)</f>
        <v>32786.885245901642</v>
      </c>
      <c r="AQ18" s="119" t="e">
        <f>+IF('Data 2022'!AM18=0,"",('Data 2022'!AN18-'Data 2022'!#REF!)*1000000/'Data 2022'!AM18)</f>
        <v>#REF!</v>
      </c>
      <c r="AR18" s="120">
        <f>+IF('Data 2022'!AM18=0,"",'Data 2022'!AM18*1000/'Data 2022'!C18)</f>
        <v>1.0526921306948918</v>
      </c>
      <c r="AS18" s="119">
        <f>+IF('Data 2022'!AM18=0,"",'Data 2022'!AN18*1000000/'Data 2022'!C18)</f>
        <v>34.514496088357113</v>
      </c>
      <c r="AT18" s="119">
        <f>+IF('Data 2022'!AO18=0,"",('Data 2022'!AP18)*1000000/'Data 2022'!AO18)</f>
        <v>33519.553072625698</v>
      </c>
      <c r="AU18" s="119" t="e">
        <f>+IF('Data 2022'!AO18=0,"",('Data 2022'!AP18-'Data 2022'!#REF!)*1000000/'Data 2022'!AO18)</f>
        <v>#REF!</v>
      </c>
      <c r="AV18" s="120">
        <f>+IF('Data 2022'!AO18=0,"",'Data 2022'!AO18*1000/'Data 2022'!C18)</f>
        <v>2.0593649332719743</v>
      </c>
      <c r="AW18" s="119">
        <f>+IF('Data 2022'!AO18=0,"",'Data 2022'!AP18*1000000/'Data 2022'!C18)</f>
        <v>69.028992176714226</v>
      </c>
      <c r="AX18" s="119">
        <f>+IF('Data 2022'!U18=0,"",('Data 2022'!V18)*1000000/'Data 2022'!U18)</f>
        <v>504464.28571428574</v>
      </c>
      <c r="AY18" s="119">
        <f>+IF('Data 2022'!U18=0,"",('Data 2022'!V18-'Data 2022'!W18)*1000000/'Data 2022'!U18)</f>
        <v>254464.28571428577</v>
      </c>
      <c r="AZ18" s="120">
        <f>+IF('Data 2022'!U18=0,"",'Data 2022'!U18*1000/'Data 2022'!C18)</f>
        <v>1.2885411872986654</v>
      </c>
      <c r="BA18" s="119">
        <f>+IF('Data 2022'!U18=0,"",'Data 2022'!V18*1000000/'Data 2022'!C18)</f>
        <v>650.02300966405892</v>
      </c>
      <c r="BB18" s="119">
        <f>+IF(AT18="","",+IF('Data 2022'!BC18=0,0,('Data 2022'!BD18)*1000000/'Data 2022'!BC18))</f>
        <v>296312.42740998836</v>
      </c>
      <c r="BC18" s="119" t="e">
        <f>+IF(AU18="","",+IF('Data 2022'!BC18=0,"",('Data 2022'!BD18-'Data 2022'!BE18)*1000000/'Data 2022'!BC18))</f>
        <v>#REF!</v>
      </c>
      <c r="BD18" s="120">
        <f>+IF(AV18="","",IF('Data 2022'!BC18=0,"",'Data 2022'!BC18*1000/'Data 2022'!C18))</f>
        <v>39.622641509433961</v>
      </c>
      <c r="BE18" s="119">
        <f>+IF(AW18="","",IF('Data 2022'!BC18=0,"",('Data 2022'!BD18-'Data 2022'!BE18)*1000000/'Data 2022'!C18))</f>
        <v>10400.368154624939</v>
      </c>
      <c r="BF18" s="119">
        <f>+IF('Data 2022'!BC18-'Data 2022'!BF18=0,"",('Data 2022'!BD18-'Data 2022'!BG18)*1000000/('Data 2022'!BC18-'Data 2022'!BF18))</f>
        <v>318733.25980778312</v>
      </c>
      <c r="BG18" s="119" t="e">
        <f>+IF('Data 2022'!BC18-'Data 2022'!BF18=0,"",('Data 2022'!BD18-'Data 2022'!BE18-'Data 2022'!BG18-'Data 2022'!#REF!)*1000000/('Data 2022'!BC18-'Data 2022'!BF18))</f>
        <v>#REF!</v>
      </c>
      <c r="BH18" s="120">
        <f>+IF('Data 2022'!BC18-'Data 2022'!BF18=0,"",('Data 2022'!BC18-'Data 2022'!BF18)*1000/'Data 2022'!C18)</f>
        <v>36.510584445467089</v>
      </c>
      <c r="BI18" s="119" t="e">
        <f>+IF('Data 2022'!BC18-'Data 2022'!BF18=0,"",('Data 2022'!BD18-'Data 2022'!BE18-'Data 2022'!BG18-'Data 2022'!#REF!)*1000000/'Data 2022'!C18)</f>
        <v>#REF!</v>
      </c>
      <c r="BJ18" s="119">
        <f>+IF('Data 2022'!BF18=0,"",('Data 2022'!BG18)*1000000/'Data 2022'!BF18)</f>
        <v>33271.719038817006</v>
      </c>
      <c r="BK18" s="119" t="e">
        <f>+IF('Data 2022'!BF18=0,"",('Data 2022'!BG18-'Data 2022'!#REF!)*1000000/'Data 2022'!BF18)</f>
        <v>#REF!</v>
      </c>
      <c r="BL18" s="120">
        <f>+IF('Data 2022'!BF18=0,"",'Data 2022'!BF18*1000/'Data 2022'!C18)</f>
        <v>3.1120570639668657</v>
      </c>
      <c r="BM18" s="119" t="e">
        <f>+IF('Data 2022'!BF18=0,"",('Data 2022'!BG18-'Data 2022'!#REF!)*1000000/'Data 2022'!C18)</f>
        <v>#REF!</v>
      </c>
      <c r="BN18" s="119">
        <f>+IF('Data 2022'!L18+'Data 2022'!O18+'Data 2022'!X18+'Data 2022'!AA18=0,"",('Data 2022'!M18+'Data 2022'!P18+'Data 2022'!Y18+'Data 2022'!AB18)*1000000/('Data 2022'!L18+'Data 2022'!O18+'Data 2022'!X18+'Data 2022'!AA18))</f>
        <v>397046.0469157254</v>
      </c>
      <c r="BO18" s="119">
        <f>+IF('Data 2022'!L18+'Data 2022'!O18+'Data 2022'!X18+'Data 2022'!AA18=0,"",('Data 2022'!M18-'Data 2022'!N18+'Data 2022'!P18-'Data 2022'!Q18+'Data 2022'!Y18-'Data 2022'!Z18+'Data 2022'!AB18-'Data 2022'!AC18)*1000000/('Data 2022'!L18+'Data 2022'!O18+'Data 2022'!X18+'Data 2022'!AA18))</f>
        <v>359108.02200984646</v>
      </c>
      <c r="BP18" s="120">
        <f>+('Data 2022'!L18+'Data 2022'!O18+'Data 2022'!X18+'Data 2022'!AA18)*1000/'Data 2022'!C18</f>
        <v>19.863092498849522</v>
      </c>
      <c r="BQ18" s="119">
        <f>+('Data 2022'!M18-'Data 2022'!N18+'Data 2022'!P18-'Data 2022'!Q18+'Data 2022'!Y18-'Data 2022'!Z18+'Data 2022'!AB18-'Data 2022'!AC18)*1000000/('Data 2022'!C18)</f>
        <v>7132.9958582604695</v>
      </c>
      <c r="BR18" s="122">
        <f>+IF('Data 2022'!AU18=0,"",'Data 2022'!AU18*1000/'Data 2022'!$C18)</f>
        <v>1.5531523239760701</v>
      </c>
      <c r="BS18" s="122">
        <f>+IF('Data 2022'!AV18=0,"",'Data 2022'!AV18*1000/'Data 2022'!$C18)</f>
        <v>0.40266912103083297</v>
      </c>
      <c r="BT18" s="122">
        <f>+IF('Data 2022'!AS18=0,"",'Data 2022'!AS18*1000/'Data 2022'!$C18)</f>
        <v>0.57524160147261849</v>
      </c>
      <c r="BU18" s="122">
        <f>+IF('Data 2022'!AT18=0,"",'Data 2022'!AT18*1000/'Data 2022'!$C18)</f>
        <v>0.46019328117809483</v>
      </c>
      <c r="BV18" s="122">
        <f>+IF('Data 2022'!AU18=0,"",'Data 2022'!AU18*1000/'Data 2022'!$C18)</f>
        <v>1.5531523239760701</v>
      </c>
      <c r="BW18" s="122">
        <f>+IF('Data 2022'!AV18=0,"",'Data 2022'!AV18*1000/'Data 2022'!$C18)</f>
        <v>0.40266912103083297</v>
      </c>
      <c r="BX18" s="122">
        <f>+IF('Data 2022'!AW18=0,"",'Data 2022'!AW18*1000/'Data 2022'!$C18)</f>
        <v>1.4381040036815462</v>
      </c>
      <c r="BY18" s="122">
        <f>+IF('Data 2022'!AX18=0,"",'Data 2022'!AX18*1000/'Data 2022'!$C18)</f>
        <v>0.17257248044178555</v>
      </c>
      <c r="BZ18" s="122">
        <f>+IF('Data 2022'!AY18=0,"",'Data 2022'!AY18*1000/'Data 2022'!$C18)</f>
        <v>1.495628163828808</v>
      </c>
      <c r="CA18" s="122">
        <f>+IF('Data 2022'!AZ18=0,"",'Data 2022'!AZ18*1000/'Data 2022'!$C18)</f>
        <v>0.6327657616198803</v>
      </c>
      <c r="CB18" s="122">
        <f>+IF('Data 2022'!BA18=0,"",'Data 2022'!BA18*1000/'Data 2022'!$C18)</f>
        <v>5.1196502531063048</v>
      </c>
      <c r="CC18" s="122">
        <f>+IF('Data 2022'!BB18=0,"",'Data 2022'!BB18*1000/'Data 2022'!$C18)</f>
        <v>1.6682006442705937</v>
      </c>
      <c r="CF18" s="81" t="e">
        <f>+IF('Data 2022'!BD18-'Data 2022'!BG18-'Data 2022'!E18+'Data 2022'!BE18+'Data 2022'!#REF!+'Data 2022'!#REF!=0,"",('Data 2022'!BD18-'Data 2022'!BG18-'Data 2022'!E18+'Data 2022'!BE18+'Data 2022'!#REF!+'Data 2022'!#REF!)*1000000/('Data 2022'!BC18-'Data 2022'!BF18-'Data 2022'!D18))</f>
        <v>#REF!</v>
      </c>
      <c r="CG18" s="82">
        <f>+IF('Data 2022'!BD18-'Data 2022'!BG18-'Data 2022'!E18=0,"",('Data 2022'!BD18-'Data 2022'!BG18-'Data 2022'!E18)*1000000/('Data 2022'!BC18-'Data 2022'!BF18-'Data 2022'!D18))</f>
        <v>320506.49564216408</v>
      </c>
      <c r="CH18" s="83">
        <f>+IF('Data 2022'!BC18-'Data 2022'!BF18-'Data 2022'!D18=0,"",('Data 2022'!BC18-'Data 2022'!BF18-'Data 2022'!D18)*1000/'Data 2022'!C18)</f>
        <v>34.980441785549921</v>
      </c>
      <c r="CI18" s="84">
        <f>+IF('Data 2022'!BD18-'Data 2022'!BG18-'Data 2022'!E18=0,"",('Data 2022'!BD18-'Data 2022'!BG18-'Data 2022'!E18)*1000000/'Data 2022'!C18)</f>
        <v>11211.45881270133</v>
      </c>
    </row>
    <row r="19" spans="1:87" x14ac:dyDescent="0.25">
      <c r="A19" s="92" t="s">
        <v>16</v>
      </c>
      <c r="B19" s="119">
        <f>+IF('Data 2022'!D19=0,"",('Data 2022'!E19)*1000000/'Data 2022'!D19)</f>
        <v>255240.4438964242</v>
      </c>
      <c r="C19" s="119" t="e">
        <f>+IF('Data 2022'!D19=0,"",('Data 2022'!E19-'Data 2022'!#REF!)*1000000/'Data 2022'!D19)</f>
        <v>#REF!</v>
      </c>
      <c r="D19" s="120">
        <f>+IF('Data 2022'!D19=0,"",'Data 2022'!D19*1000/'Data 2022'!C19)</f>
        <v>2.3000567214974477</v>
      </c>
      <c r="E19" s="119">
        <f>+IF('Data 2022'!D19=0,"",'Data 2022'!E19*1000000/'Data 2022'!C19)</f>
        <v>587.06749858196258</v>
      </c>
      <c r="F19" s="121">
        <f>+IF('Data 2022'!F19=0,"",('Data 2022'!G19)*1000000/'Data 2022'!F19)</f>
        <v>1466666.6666666667</v>
      </c>
      <c r="G19" s="121">
        <f>+IF('Data 2022'!F19=0,"",('Data 2022'!G19-'Data 2022'!H19)*1000000/'Data 2022'!F19)</f>
        <v>1333333.3333333333</v>
      </c>
      <c r="H19" s="120">
        <f>+IF('Data 2022'!F19=0,"",'Data 2022'!F19*1000/'Data 2022'!C19)</f>
        <v>8.508224617129892E-2</v>
      </c>
      <c r="I19" s="119">
        <f>+IF('Data 2022'!F19=0,"",'Data 2022'!G19*1000000/'Data 2022'!C19)</f>
        <v>124.78729438457175</v>
      </c>
      <c r="J19" s="119">
        <f>+IF('Data 2022'!I19=0,"",('Data 2022'!J19)*1000000/'Data 2022'!I19)</f>
        <v>1364285.7142857143</v>
      </c>
      <c r="K19" s="119">
        <f>+IF('Data 2022'!I19=0,"",('Data 2022'!J19-'Data 2022'!K19)*1000000/'Data 2022'!I19)</f>
        <v>1142857.142857143</v>
      </c>
      <c r="L19" s="120">
        <f>+IF('Data 2022'!I19=0,"",'Data 2022'!I19*1000/'Data 2022'!C19)</f>
        <v>0.39705048213272831</v>
      </c>
      <c r="M19" s="119">
        <f>+IF('Data 2022'!I19=0,"",'Data 2022'!J19*1000000/'Data 2022'!C19)</f>
        <v>541.69030062393642</v>
      </c>
      <c r="N19" s="119">
        <f>+IF('Data 2022'!L19=0,"",('Data 2022'!M19)*1000000/'Data 2022'!L19)</f>
        <v>598505.43478260876</v>
      </c>
      <c r="O19" s="119">
        <f>+IF('Data 2022'!L19=0,"",('Data 2022'!M19-'Data 2022'!N19)*1000000/'Data 2022'!L19)</f>
        <v>550271.73913043481</v>
      </c>
      <c r="P19" s="120">
        <f>+IF('Data 2022'!L19=0,"",'Data 2022'!L19*1000/'Data 2022'!C19)</f>
        <v>4.1747022121384001</v>
      </c>
      <c r="Q19" s="119">
        <f>+IF('Data 2022'!L19=0,"",'Data 2022'!M19*1000000/'Data 2022'!C19)</f>
        <v>2498.5819625638119</v>
      </c>
      <c r="R19" s="119">
        <f>+IF('Data 2022'!O19=0,"",('Data 2022'!P19)*1000000/'Data 2022'!O19)</f>
        <v>53598.774885145482</v>
      </c>
      <c r="S19" s="119">
        <f>+IF('Data 2022'!O19=0,"",('Data 2022'!P19-'Data 2022'!Q19)*1000000/'Data 2022'!O19)</f>
        <v>53598.774885145482</v>
      </c>
      <c r="T19" s="120">
        <f>+IF('Data 2022'!O19=0,"",'Data 2022'!O19*1000/'Data 2022'!C19)</f>
        <v>7.4078275666477591</v>
      </c>
      <c r="U19" s="119">
        <f>+IF('Data 2022'!O19=0,"",'Data 2022'!P19*1000000/'Data 2022'!C19)</f>
        <v>397.05048213272829</v>
      </c>
      <c r="V19" s="119">
        <f>+IF('Data 2022'!X19=0,"",('Data 2022'!Y19)*1000000/'Data 2022'!X19)</f>
        <v>1278963.4146341465</v>
      </c>
      <c r="W19" s="119">
        <f>+IF('Data 2022'!X19=0,"",('Data 2022'!Y19-'Data 2022'!Z19)*1000000/'Data 2022'!X19)</f>
        <v>1103658.5365853659</v>
      </c>
      <c r="X19" s="120">
        <f>+IF('Data 2022'!X19=0,"",'Data 2022'!X19*1000/'Data 2022'!C19)</f>
        <v>1.8604651162790697</v>
      </c>
      <c r="Y19" s="119">
        <f>+IF('Data 2022'!X19=0,"",'Data 2022'!Y19*1000000/'Data 2022'!C19)</f>
        <v>2379.4668179239934</v>
      </c>
      <c r="Z19" s="119">
        <f>+IF('Data 2022'!AA19=0,"",('Data 2022'!AB19)*1000000/'Data 2022'!AA19)</f>
        <v>888888.88888888888</v>
      </c>
      <c r="AA19" s="119">
        <f>+IF('Data 2022'!AA19=0,"",('Data 2022'!AB19-'Data 2022'!AC19)*1000000/'Data 2022'!AA19)</f>
        <v>798611.11111111101</v>
      </c>
      <c r="AB19" s="120">
        <f>+IF('Data 2022'!AA19=0,"",'Data 2022'!AA19*1000/'Data 2022'!C19)</f>
        <v>2.4503686897334092</v>
      </c>
      <c r="AC19" s="119">
        <f>+IF('Data 2022'!AA19=0,"",'Data 2022'!AB19*1000000/'Data 2022'!C19)</f>
        <v>2178.1055019852524</v>
      </c>
      <c r="AD19" s="119">
        <f>+IF('Data 2022'!AD19=0,"",('Data 2022'!AE19)*1000000/'Data 2022'!AD19)</f>
        <v>24597.116200169636</v>
      </c>
      <c r="AE19" s="119">
        <f>+IF('Data 2022'!AD19=0,"",('Data 2022'!AE19-'Data 2022'!AF19)*1000000/'Data 2022'!AD19)</f>
        <v>24597.116200169636</v>
      </c>
      <c r="AF19" s="120">
        <f>+IF('Data 2022'!AD19=0,"",'Data 2022'!AD19*1000/'Data 2022'!C19)</f>
        <v>3.3437322745320475</v>
      </c>
      <c r="AG19" s="119">
        <f>+IF('Data 2022'!AD19=0,"",'Data 2022'!AE19*1000000/'Data 2022'!C19)</f>
        <v>82.246171298922292</v>
      </c>
      <c r="AH19" s="119">
        <f>+IF('Data 2022'!AG19=0,"",('Data 2022'!AH19)*1000000/'Data 2022'!AG19)</f>
        <v>130025.66295979469</v>
      </c>
      <c r="AI19" s="119">
        <f>+IF('Data 2022'!AG19=0,"",('Data 2022'!AH19-'Data 2022'!AI19)*1000000/'Data 2022'!AG19)</f>
        <v>130025.66295979469</v>
      </c>
      <c r="AJ19" s="120">
        <f>+IF('Data 2022'!AG19=0,"",'Data 2022'!AG19*1000/'Data 2022'!C19)</f>
        <v>3.3153715258082812</v>
      </c>
      <c r="AK19" s="119">
        <f>+IF('Data 2022'!AG19=0,"",'Data 2022'!AH19*1000000/'Data 2022'!C19)</f>
        <v>431.08338060124788</v>
      </c>
      <c r="AL19" s="119">
        <f>+IF('Data 2022'!AJ19=0,"",('Data 2022'!AK19)*1000000/'Data 2022'!AJ19)</f>
        <v>257787.32545649839</v>
      </c>
      <c r="AM19" s="119">
        <f>+IF('Data 2022'!AJ19=0,"",('Data 2022'!AK19-'Data 2022'!AL19)*1000000/'Data 2022'!AJ19)</f>
        <v>257787.32545649839</v>
      </c>
      <c r="AN19" s="120">
        <f>+IF('Data 2022'!AJ19=0,"",'Data 2022'!AJ19*1000/'Data 2022'!C19)</f>
        <v>2.6403857061826432</v>
      </c>
      <c r="AO19" s="119">
        <f>+IF('Data 2022'!AJ19=0,"",'Data 2022'!AK19*1000000/'Data 2022'!C19)</f>
        <v>680.65796937039136</v>
      </c>
      <c r="AP19" s="119">
        <f>+IF('Data 2022'!AM19=0,"",('Data 2022'!AN19)*1000000/'Data 2022'!AM19)</f>
        <v>103896.10389610389</v>
      </c>
      <c r="AQ19" s="119" t="e">
        <f>+IF('Data 2022'!AM19=0,"",('Data 2022'!AN19-'Data 2022'!#REF!)*1000000/'Data 2022'!AM19)</f>
        <v>#REF!</v>
      </c>
      <c r="AR19" s="120">
        <f>+IF('Data 2022'!AM19=0,"",'Data 2022'!AM19*1000/'Data 2022'!C19)</f>
        <v>0.21837776517300056</v>
      </c>
      <c r="AS19" s="119">
        <f>+IF('Data 2022'!AM19=0,"",'Data 2022'!AN19*1000000/'Data 2022'!C19)</f>
        <v>22.688598979013047</v>
      </c>
      <c r="AT19" s="119">
        <f>+IF('Data 2022'!AO19=0,"",('Data 2022'!AP19)*1000000/'Data 2022'!AO19)</f>
        <v>127868.85245901639</v>
      </c>
      <c r="AU19" s="119" t="e">
        <f>+IF('Data 2022'!AO19=0,"",('Data 2022'!AP19-'Data 2022'!#REF!)*1000000/'Data 2022'!AO19)</f>
        <v>#REF!</v>
      </c>
      <c r="AV19" s="120">
        <f>+IF('Data 2022'!AO19=0,"",'Data 2022'!AO19*1000/'Data 2022'!C19)</f>
        <v>0.86500283607487238</v>
      </c>
      <c r="AW19" s="119">
        <f>+IF('Data 2022'!AO19=0,"",'Data 2022'!AP19*1000000/'Data 2022'!C19)</f>
        <v>110.6069200226886</v>
      </c>
      <c r="AX19" s="119">
        <f>+IF('Data 2022'!U19=0,"",('Data 2022'!V19)*1000000/'Data 2022'!U19)</f>
        <v>627376.42585551331</v>
      </c>
      <c r="AY19" s="119">
        <f>+IF('Data 2022'!U19=0,"",('Data 2022'!V19-'Data 2022'!W19)*1000000/'Data 2022'!U19)</f>
        <v>315589.35361216735</v>
      </c>
      <c r="AZ19" s="120">
        <f>+IF('Data 2022'!U19=0,"",'Data 2022'!U19*1000/'Data 2022'!C19)</f>
        <v>0.74588769143505385</v>
      </c>
      <c r="BA19" s="119">
        <f>+IF('Data 2022'!U19=0,"",'Data 2022'!V19*1000000/'Data 2022'!C19)</f>
        <v>467.9523539421441</v>
      </c>
      <c r="BB19" s="119">
        <f>+IF(AT19="","",+IF('Data 2022'!BC19=0,0,('Data 2022'!BD19)*1000000/'Data 2022'!BC19))</f>
        <v>352364.63983252441</v>
      </c>
      <c r="BC19" s="119" t="e">
        <f>+IF(AU19="","",+IF('Data 2022'!BC19=0,"",('Data 2022'!BD19-'Data 2022'!BE19)*1000000/'Data 2022'!BC19))</f>
        <v>#REF!</v>
      </c>
      <c r="BD19" s="120">
        <f>+IF(AV19="","",IF('Data 2022'!BC19=0,"",'Data 2022'!BC19*1000/'Data 2022'!C19))</f>
        <v>29.804310833806014</v>
      </c>
      <c r="BE19" s="119">
        <f>+IF(AW19="","",IF('Data 2022'!BC19=0,"",('Data 2022'!BD19-'Data 2022'!BE19)*1000000/'Data 2022'!C19))</f>
        <v>9421.4407260351654</v>
      </c>
      <c r="BF19" s="119">
        <f>+IF('Data 2022'!BC19-'Data 2022'!BF19=0,"",('Data 2022'!BD19-'Data 2022'!BG19)*1000000/('Data 2022'!BC19-'Data 2022'!BF19))</f>
        <v>361015.10812678968</v>
      </c>
      <c r="BG19" s="119" t="e">
        <f>+IF('Data 2022'!BC19-'Data 2022'!BF19=0,"",('Data 2022'!BD19-'Data 2022'!BE19-'Data 2022'!BG19-'Data 2022'!#REF!)*1000000/('Data 2022'!BC19-'Data 2022'!BF19))</f>
        <v>#REF!</v>
      </c>
      <c r="BH19" s="120">
        <f>+IF('Data 2022'!BC19-'Data 2022'!BF19=0,"",('Data 2022'!BC19-'Data 2022'!BF19)*1000/'Data 2022'!C19)</f>
        <v>28.720930232558139</v>
      </c>
      <c r="BI19" s="119" t="e">
        <f>+IF('Data 2022'!BC19-'Data 2022'!BF19=0,"",('Data 2022'!BD19-'Data 2022'!BE19-'Data 2022'!BG19-'Data 2022'!#REF!)*1000000/'Data 2022'!C19)</f>
        <v>#REF!</v>
      </c>
      <c r="BJ19" s="119">
        <f>+IF('Data 2022'!BF19=0,"",('Data 2022'!BG19)*1000000/'Data 2022'!BF19)</f>
        <v>123036.64921465967</v>
      </c>
      <c r="BK19" s="119" t="e">
        <f>+IF('Data 2022'!BF19=0,"",('Data 2022'!BG19-'Data 2022'!#REF!)*1000000/'Data 2022'!BF19)</f>
        <v>#REF!</v>
      </c>
      <c r="BL19" s="120">
        <f>+IF('Data 2022'!BF19=0,"",'Data 2022'!BF19*1000/'Data 2022'!C19)</f>
        <v>1.0833806012478731</v>
      </c>
      <c r="BM19" s="119" t="e">
        <f>+IF('Data 2022'!BF19=0,"",('Data 2022'!BG19-'Data 2022'!#REF!)*1000000/'Data 2022'!C19)</f>
        <v>#REF!</v>
      </c>
      <c r="BN19" s="119">
        <f>+IF('Data 2022'!L19+'Data 2022'!O19+'Data 2022'!X19+'Data 2022'!AA19=0,"",('Data 2022'!M19+'Data 2022'!P19+'Data 2022'!Y19+'Data 2022'!AB19)*1000000/('Data 2022'!L19+'Data 2022'!O19+'Data 2022'!X19+'Data 2022'!AA19))</f>
        <v>468950.7494646681</v>
      </c>
      <c r="BO19" s="119">
        <f>+IF('Data 2022'!L19+'Data 2022'!O19+'Data 2022'!X19+'Data 2022'!AA19=0,"",('Data 2022'!M19-'Data 2022'!N19+'Data 2022'!P19-'Data 2022'!Q19+'Data 2022'!Y19-'Data 2022'!Z19+'Data 2022'!AB19-'Data 2022'!AC19)*1000000/('Data 2022'!L19+'Data 2022'!O19+'Data 2022'!X19+'Data 2022'!AA19))</f>
        <v>421841.54175588861</v>
      </c>
      <c r="BP19" s="120">
        <f>+('Data 2022'!L19+'Data 2022'!O19+'Data 2022'!X19+'Data 2022'!AA19)*1000/'Data 2022'!C19</f>
        <v>15.893363584798639</v>
      </c>
      <c r="BQ19" s="119">
        <f>+('Data 2022'!M19-'Data 2022'!N19+'Data 2022'!P19-'Data 2022'!Q19+'Data 2022'!Y19-'Data 2022'!Z19+'Data 2022'!AB19-'Data 2022'!AC19)*1000000/('Data 2022'!C19)</f>
        <v>6704.4809982983543</v>
      </c>
      <c r="BR19" s="122">
        <f>+IF('Data 2022'!AU19=0,"",'Data 2022'!AU19*1000/'Data 2022'!$C19)</f>
        <v>1.6449234259784458</v>
      </c>
      <c r="BS19" s="122">
        <f>+IF('Data 2022'!AV19=0,"",'Data 2022'!AV19*1000/'Data 2022'!$C19)</f>
        <v>0.28360748723766305</v>
      </c>
      <c r="BT19" s="122">
        <f>+IF('Data 2022'!AS19=0,"",'Data 2022'!AS19*1000/'Data 2022'!$C19)</f>
        <v>0.34032898468519568</v>
      </c>
      <c r="BU19" s="122">
        <f>+IF('Data 2022'!AT19=0,"",'Data 2022'!AT19*1000/'Data 2022'!$C19)</f>
        <v>0.19852524106636416</v>
      </c>
      <c r="BV19" s="122">
        <f>+IF('Data 2022'!AU19=0,"",'Data 2022'!AU19*1000/'Data 2022'!$C19)</f>
        <v>1.6449234259784458</v>
      </c>
      <c r="BW19" s="122">
        <f>+IF('Data 2022'!AV19=0,"",'Data 2022'!AV19*1000/'Data 2022'!$C19)</f>
        <v>0.28360748723766305</v>
      </c>
      <c r="BX19" s="122">
        <f>+IF('Data 2022'!AW19=0,"",'Data 2022'!AW19*1000/'Data 2022'!$C19)</f>
        <v>0.99262620533182078</v>
      </c>
      <c r="BY19" s="122">
        <f>+IF('Data 2022'!AX19=0,"",'Data 2022'!AX19*1000/'Data 2022'!$C19)</f>
        <v>0.39705048213272831</v>
      </c>
      <c r="BZ19" s="122">
        <f>+IF('Data 2022'!AY19=0,"",'Data 2022'!AY19*1000/'Data 2022'!$C19)</f>
        <v>1.3329551900170165</v>
      </c>
      <c r="CA19" s="122">
        <f>+IF('Data 2022'!AZ19=0,"",'Data 2022'!AZ19*1000/'Data 2022'!$C19)</f>
        <v>0.39705048213272831</v>
      </c>
      <c r="CB19" s="122">
        <f>+IF('Data 2022'!BA19=0,"",'Data 2022'!BA19*1000/'Data 2022'!$C19)</f>
        <v>4.3391945547362454</v>
      </c>
      <c r="CC19" s="122">
        <f>+IF('Data 2022'!BB19=0,"",'Data 2022'!BB19*1000/'Data 2022'!$C19)</f>
        <v>1.3045944412932502</v>
      </c>
      <c r="CF19" s="81" t="e">
        <f>+IF('Data 2022'!BD19-'Data 2022'!BG19-'Data 2022'!E19+'Data 2022'!BE19+'Data 2022'!#REF!+'Data 2022'!#REF!=0,"",('Data 2022'!BD19-'Data 2022'!BG19-'Data 2022'!E19+'Data 2022'!BE19+'Data 2022'!#REF!+'Data 2022'!#REF!)*1000000/('Data 2022'!BC19-'Data 2022'!BF19-'Data 2022'!D19))</f>
        <v>#REF!</v>
      </c>
      <c r="CG19" s="82">
        <f>+IF('Data 2022'!BD19-'Data 2022'!BG19-'Data 2022'!E19=0,"",('Data 2022'!BD19-'Data 2022'!BG19-'Data 2022'!E19)*1000000/('Data 2022'!BC19-'Data 2022'!BF19-'Data 2022'!D19))</f>
        <v>370223.27179046802</v>
      </c>
      <c r="CH19" s="83">
        <f>+IF('Data 2022'!BC19-'Data 2022'!BF19-'Data 2022'!D19=0,"",('Data 2022'!BC19-'Data 2022'!BF19-'Data 2022'!D19)*1000/'Data 2022'!C19)</f>
        <v>26.420873511060691</v>
      </c>
      <c r="CI19" s="84">
        <f>+IF('Data 2022'!BD19-'Data 2022'!BG19-'Data 2022'!E19=0,"",('Data 2022'!BD19-'Data 2022'!BG19-'Data 2022'!E19)*1000000/'Data 2022'!C19)</f>
        <v>9781.6222348270003</v>
      </c>
    </row>
    <row r="20" spans="1:87" s="16" customFormat="1" x14ac:dyDescent="0.25">
      <c r="A20" s="92" t="s">
        <v>17</v>
      </c>
      <c r="B20" s="119">
        <f>+IF('Data 2022'!D20=0,"",('Data 2022'!E20)*1000000/'Data 2022'!D20)</f>
        <v>218592.96482412063</v>
      </c>
      <c r="C20" s="119" t="e">
        <f>+IF('Data 2022'!D20=0,"",('Data 2022'!E20-'Data 2022'!#REF!)*1000000/'Data 2022'!D20)</f>
        <v>#REF!</v>
      </c>
      <c r="D20" s="120">
        <f>+IF('Data 2022'!D20=0,"",'Data 2022'!D20*1000/'Data 2022'!C20)</f>
        <v>2.3399376800517375</v>
      </c>
      <c r="E20" s="119">
        <f>+IF('Data 2022'!D20=0,"",'Data 2022'!E20*1000000/'Data 2022'!C20)</f>
        <v>511.49391498618377</v>
      </c>
      <c r="F20" s="121" t="str">
        <f>+IF('Data 2022'!F20=0,"",('Data 2022'!G20)*1000000/'Data 2022'!F20)</f>
        <v/>
      </c>
      <c r="G20" s="121" t="str">
        <f>+IF('Data 2022'!F20=0,"",('Data 2022'!G20-'Data 2022'!H20)*1000000/'Data 2022'!F20)</f>
        <v/>
      </c>
      <c r="H20" s="120" t="str">
        <f>+IF('Data 2022'!F20=0,"",'Data 2022'!F20*1000/'Data 2022'!C20)</f>
        <v/>
      </c>
      <c r="I20" s="119" t="str">
        <f>+IF('Data 2022'!F20=0,"",'Data 2022'!G20*1000000/'Data 2022'!C20)</f>
        <v/>
      </c>
      <c r="J20" s="119">
        <f>+IF('Data 2022'!I20=0,"",('Data 2022'!J20)*1000000/'Data 2022'!I20)</f>
        <v>2035714.2857142859</v>
      </c>
      <c r="K20" s="119">
        <f>+IF('Data 2022'!I20=0,"",('Data 2022'!J20-'Data 2022'!K20)*1000000/'Data 2022'!I20)</f>
        <v>-107142.85714285709</v>
      </c>
      <c r="L20" s="120">
        <f>+IF('Data 2022'!I20=0,"",'Data 2022'!I20*1000/'Data 2022'!C20)</f>
        <v>0.16461873125992121</v>
      </c>
      <c r="M20" s="119">
        <f>+IF('Data 2022'!I20=0,"",'Data 2022'!J20*1000000/'Data 2022'!C20)</f>
        <v>335.11670292198249</v>
      </c>
      <c r="N20" s="119" t="str">
        <f>+IF('Data 2022'!L20=0,"",('Data 2022'!M20)*1000000/'Data 2022'!L20)</f>
        <v/>
      </c>
      <c r="O20" s="119" t="str">
        <f>+IF('Data 2022'!L20=0,"",('Data 2022'!M20-'Data 2022'!N20)*1000000/'Data 2022'!L20)</f>
        <v/>
      </c>
      <c r="P20" s="120" t="str">
        <f>+IF('Data 2022'!L20=0,"",'Data 2022'!L20*1000/'Data 2022'!C20)</f>
        <v/>
      </c>
      <c r="Q20" s="119" t="str">
        <f>+IF('Data 2022'!L20=0,"",'Data 2022'!M20*1000000/'Data 2022'!C20)</f>
        <v/>
      </c>
      <c r="R20" s="119" t="str">
        <f>+IF('Data 2022'!O20=0,"",('Data 2022'!P20)*1000000/'Data 2022'!O20)</f>
        <v/>
      </c>
      <c r="S20" s="119" t="str">
        <f>+IF('Data 2022'!O20=0,"",('Data 2022'!P20-'Data 2022'!Q20)*1000000/'Data 2022'!O20)</f>
        <v/>
      </c>
      <c r="T20" s="120" t="str">
        <f>+IF('Data 2022'!O20=0,"",'Data 2022'!O20*1000/'Data 2022'!C20)</f>
        <v/>
      </c>
      <c r="U20" s="119" t="str">
        <f>+IF('Data 2022'!O20=0,"",'Data 2022'!P20*1000000/'Data 2022'!C20)</f>
        <v/>
      </c>
      <c r="V20" s="119">
        <f>+IF('Data 2022'!X20=0,"",('Data 2022'!Y20)*1000000/'Data 2022'!X20)</f>
        <v>1110416.6666666667</v>
      </c>
      <c r="W20" s="119">
        <f>+IF('Data 2022'!X20=0,"",('Data 2022'!Y20-'Data 2022'!Z20)*1000000/'Data 2022'!X20)</f>
        <v>949999.99999999988</v>
      </c>
      <c r="X20" s="120">
        <f>+IF('Data 2022'!X20=0,"",'Data 2022'!X20*1000/'Data 2022'!C20)</f>
        <v>2.8220353930272211</v>
      </c>
      <c r="Y20" s="119">
        <f>+IF('Data 2022'!X20=0,"",'Data 2022'!Y20*1000000/'Data 2022'!C20)</f>
        <v>3133.6351343406432</v>
      </c>
      <c r="Z20" s="119">
        <f>+IF('Data 2022'!AA20=0,"",('Data 2022'!AB20)*1000000/'Data 2022'!AA20)</f>
        <v>797642.43614931242</v>
      </c>
      <c r="AA20" s="119">
        <f>+IF('Data 2022'!AA20=0,"",('Data 2022'!AB20-'Data 2022'!AC20)*1000000/'Data 2022'!AA20)</f>
        <v>721021.61100196466</v>
      </c>
      <c r="AB20" s="120">
        <f>+IF('Data 2022'!AA20=0,"",'Data 2022'!AA20*1000/'Data 2022'!C20)</f>
        <v>2.9925333646892822</v>
      </c>
      <c r="AC20" s="119">
        <f>+IF('Data 2022'!AA20=0,"",'Data 2022'!AB20*1000000/'Data 2022'!C20)</f>
        <v>2386.9716032688575</v>
      </c>
      <c r="AD20" s="119">
        <f>+IF('Data 2022'!AD20=0,"",('Data 2022'!AE20)*1000000/'Data 2022'!AD20)</f>
        <v>24032.042723631508</v>
      </c>
      <c r="AE20" s="119">
        <f>+IF('Data 2022'!AD20=0,"",('Data 2022'!AE20-'Data 2022'!AF20)*1000000/'Data 2022'!AD20)</f>
        <v>23364.485981308408</v>
      </c>
      <c r="AF20" s="120">
        <f>+IF('Data 2022'!AD20=0,"",'Data 2022'!AD20*1000/'Data 2022'!C20)</f>
        <v>4.4035510612028927</v>
      </c>
      <c r="AG20" s="119">
        <f>+IF('Data 2022'!AD20=0,"",'Data 2022'!AE20*1000000/'Data 2022'!C20)</f>
        <v>105.82632723852079</v>
      </c>
      <c r="AH20" s="119">
        <f>+IF('Data 2022'!AG20=0,"",('Data 2022'!AH20)*1000000/'Data 2022'!AG20)</f>
        <v>145061.72839506174</v>
      </c>
      <c r="AI20" s="119">
        <f>+IF('Data 2022'!AG20=0,"",('Data 2022'!AH20-'Data 2022'!AI20)*1000000/'Data 2022'!AG20)</f>
        <v>142592.59259259261</v>
      </c>
      <c r="AJ20" s="120">
        <f>+IF('Data 2022'!AG20=0,"",'Data 2022'!AG20*1000/'Data 2022'!C20)</f>
        <v>1.9048738902933742</v>
      </c>
      <c r="AK20" s="119">
        <f>+IF('Data 2022'!AG20=0,"",'Data 2022'!AH20*1000000/'Data 2022'!C20)</f>
        <v>276.32429890058205</v>
      </c>
      <c r="AL20" s="119">
        <f>+IF('Data 2022'!AJ20=0,"",('Data 2022'!AK20)*1000000/'Data 2022'!AJ20)</f>
        <v>217851.73978819972</v>
      </c>
      <c r="AM20" s="119">
        <f>+IF('Data 2022'!AJ20=0,"",('Data 2022'!AK20-'Data 2022'!AL20)*1000000/'Data 2022'!AJ20)</f>
        <v>193645.99092284418</v>
      </c>
      <c r="AN20" s="120">
        <f>+IF('Data 2022'!AJ20=0,"",'Data 2022'!AJ20*1000/'Data 2022'!C20)</f>
        <v>3.8861779058145687</v>
      </c>
      <c r="AO20" s="119">
        <f>+IF('Data 2022'!AJ20=0,"",'Data 2022'!AK20*1000000/'Data 2022'!C20)</f>
        <v>846.61061790816632</v>
      </c>
      <c r="AP20" s="119" t="str">
        <f>+IF('Data 2022'!AM20=0,"",('Data 2022'!AN20)*1000000/'Data 2022'!AM20)</f>
        <v/>
      </c>
      <c r="AQ20" s="119" t="str">
        <f>+IF('Data 2022'!AM20=0,"",('Data 2022'!AN20-'Data 2022'!#REF!)*1000000/'Data 2022'!AM20)</f>
        <v/>
      </c>
      <c r="AR20" s="120" t="str">
        <f>+IF('Data 2022'!AM20=0,"",'Data 2022'!AM20*1000/'Data 2022'!C20)</f>
        <v/>
      </c>
      <c r="AS20" s="119" t="str">
        <f>+IF('Data 2022'!AM20=0,"",'Data 2022'!AN20*1000000/'Data 2022'!C20)</f>
        <v/>
      </c>
      <c r="AT20" s="119" t="str">
        <f>+IF('Data 2022'!AO20=0,"",('Data 2022'!AP20)*1000000/'Data 2022'!AO20)</f>
        <v/>
      </c>
      <c r="AU20" s="119" t="str">
        <f>+IF('Data 2022'!AO20=0,"",('Data 2022'!AP20-'Data 2022'!#REF!)*1000000/'Data 2022'!AO20)</f>
        <v/>
      </c>
      <c r="AV20" s="120" t="str">
        <f>+IF('Data 2022'!AO20=0,"",'Data 2022'!AO20*1000/'Data 2022'!C20)</f>
        <v/>
      </c>
      <c r="AW20" s="119" t="str">
        <f>+IF('Data 2022'!AO20=0,"",'Data 2022'!AP20*1000000/'Data 2022'!C20)</f>
        <v/>
      </c>
      <c r="AX20" s="119">
        <f>+IF('Data 2022'!U20=0,"",('Data 2022'!V20)*1000000/'Data 2022'!U20)</f>
        <v>538461.5384615385</v>
      </c>
      <c r="AY20" s="119">
        <f>+IF('Data 2022'!U20=0,"",('Data 2022'!V20-'Data 2022'!W20)*1000000/'Data 2022'!U20)</f>
        <v>266272.18934911245</v>
      </c>
      <c r="AZ20" s="120">
        <f>+IF('Data 2022'!U20=0,"",'Data 2022'!U20*1000/'Data 2022'!C20)</f>
        <v>0.99359162796166733</v>
      </c>
      <c r="BA20" s="119">
        <f>+IF('Data 2022'!U20=0,"",'Data 2022'!V20*1000000/'Data 2022'!C20)</f>
        <v>535.01087659474399</v>
      </c>
      <c r="BB20" s="119" t="str">
        <f>+IF(AT20="","",+IF('Data 2022'!BC20=0,0,('Data 2022'!BD20)*1000000/'Data 2022'!BC20))</f>
        <v/>
      </c>
      <c r="BC20" s="119" t="str">
        <f>+IF(AU20="","",+IF('Data 2022'!BC20=0,"",('Data 2022'!BD20-'Data 2022'!BE20)*1000000/'Data 2022'!BC20))</f>
        <v/>
      </c>
      <c r="BD20" s="120" t="str">
        <f>+IF(AV20="","",IF('Data 2022'!BC20=0,"",'Data 2022'!BC20*1000/'Data 2022'!C20))</f>
        <v/>
      </c>
      <c r="BE20" s="119" t="str">
        <f>+IF(AW20="","",IF('Data 2022'!BC20=0,"",('Data 2022'!BD20-'Data 2022'!BE20)*1000000/'Data 2022'!C20))</f>
        <v/>
      </c>
      <c r="BF20" s="119">
        <f>+IF('Data 2022'!BC20-'Data 2022'!BF20=0,"",('Data 2022'!BD20-'Data 2022'!BG20)*1000000/('Data 2022'!BC20-'Data 2022'!BF20))</f>
        <v>416817.35985533462</v>
      </c>
      <c r="BG20" s="119" t="e">
        <f>+IF('Data 2022'!BC20-'Data 2022'!BF20=0,"",('Data 2022'!BD20-'Data 2022'!BE20-'Data 2022'!BG20-'Data 2022'!#REF!)*1000000/('Data 2022'!BC20-'Data 2022'!BF20))</f>
        <v>#REF!</v>
      </c>
      <c r="BH20" s="120">
        <f>+IF('Data 2022'!BC20-'Data 2022'!BF20=0,"",('Data 2022'!BC20-'Data 2022'!BF20)*1000/'Data 2022'!C20)</f>
        <v>19.507319654300662</v>
      </c>
      <c r="BI20" s="119" t="e">
        <f>+IF('Data 2022'!BC20-'Data 2022'!BF20=0,"",('Data 2022'!BD20-'Data 2022'!BE20-'Data 2022'!BG20-'Data 2022'!#REF!)*1000000/'Data 2022'!C20)</f>
        <v>#REF!</v>
      </c>
      <c r="BJ20" s="119" t="str">
        <f>+IF('Data 2022'!BF20=0,"",('Data 2022'!BG20)*1000000/'Data 2022'!BF20)</f>
        <v/>
      </c>
      <c r="BK20" s="119" t="str">
        <f>+IF('Data 2022'!BF20=0,"",('Data 2022'!BG20-'Data 2022'!#REF!)*1000000/'Data 2022'!BF20)</f>
        <v/>
      </c>
      <c r="BL20" s="120" t="str">
        <f>+IF('Data 2022'!BF20=0,"",'Data 2022'!BF20*1000/'Data 2022'!C20)</f>
        <v/>
      </c>
      <c r="BM20" s="119" t="str">
        <f>+IF('Data 2022'!BF20=0,"",('Data 2022'!BG20-'Data 2022'!#REF!)*1000000/'Data 2022'!C20)</f>
        <v/>
      </c>
      <c r="BN20" s="119">
        <f>+IF('Data 2022'!L20+'Data 2022'!O20+'Data 2022'!X20+'Data 2022'!AA20=0,"",('Data 2022'!M20+'Data 2022'!P20+'Data 2022'!Y20+'Data 2022'!AB20)*1000000/('Data 2022'!L20+'Data 2022'!O20+'Data 2022'!X20+'Data 2022'!AA20))</f>
        <v>949443.88270980783</v>
      </c>
      <c r="BO20" s="119">
        <f>+IF('Data 2022'!L20+'Data 2022'!O20+'Data 2022'!X20+'Data 2022'!AA20=0,"",('Data 2022'!M20-'Data 2022'!N20+'Data 2022'!P20-'Data 2022'!Q20+'Data 2022'!Y20-'Data 2022'!Z20+'Data 2022'!AB20-'Data 2022'!AC20)*1000000/('Data 2022'!L20+'Data 2022'!O20+'Data 2022'!X20+'Data 2022'!AA20))</f>
        <v>832153.690596562</v>
      </c>
      <c r="BP20" s="120">
        <f>+('Data 2022'!L20+'Data 2022'!O20+'Data 2022'!X20+'Data 2022'!AA20)*1000/'Data 2022'!C20</f>
        <v>5.8145687577165033</v>
      </c>
      <c r="BQ20" s="119">
        <f>+('Data 2022'!M20-'Data 2022'!N20+'Data 2022'!P20-'Data 2022'!Q20+'Data 2022'!Y20-'Data 2022'!Z20+'Data 2022'!AB20-'Data 2022'!AC20)*1000000/('Data 2022'!C20)</f>
        <v>4838.6148509612549</v>
      </c>
      <c r="BR20" s="122" t="str">
        <f>+IF('Data 2022'!AU20=0,"",'Data 2022'!AU20*1000/'Data 2022'!$C20)</f>
        <v/>
      </c>
      <c r="BS20" s="122" t="str">
        <f>+IF('Data 2022'!AV20=0,"",'Data 2022'!AV20*1000/'Data 2022'!$C20)</f>
        <v/>
      </c>
      <c r="BT20" s="122">
        <f>+IF('Data 2022'!AS20=0,"",'Data 2022'!AS20*1000/'Data 2022'!$C20)</f>
        <v>1.8766535363631018</v>
      </c>
      <c r="BU20" s="122">
        <f>+IF('Data 2022'!AT20=0,"",'Data 2022'!AT20*1000/'Data 2022'!$C20)</f>
        <v>0.36745252513375271</v>
      </c>
      <c r="BV20" s="122" t="str">
        <f>+IF('Data 2022'!AU20=0,"",'Data 2022'!AU20*1000/'Data 2022'!$C20)</f>
        <v/>
      </c>
      <c r="BW20" s="122" t="str">
        <f>+IF('Data 2022'!AV20=0,"",'Data 2022'!AV20*1000/'Data 2022'!$C20)</f>
        <v/>
      </c>
      <c r="BX20" s="122">
        <f>+IF('Data 2022'!AW20=0,"",'Data 2022'!AW20*1000/'Data 2022'!$C20)</f>
        <v>1.6214945029102239</v>
      </c>
      <c r="BY20" s="122">
        <f>+IF('Data 2022'!AX20=0,"",'Data 2022'!AX20*1000/'Data 2022'!$C20)</f>
        <v>0.2598624257745899</v>
      </c>
      <c r="BZ20" s="122">
        <f>+IF('Data 2022'!AY20=0,"",'Data 2022'!AY20*1000/'Data 2022'!$C20)</f>
        <v>1.4945029102239991</v>
      </c>
      <c r="CA20" s="122">
        <f>+IF('Data 2022'!AZ20=0,"",'Data 2022'!AZ20*1000/'Data 2022'!$C20)</f>
        <v>0.40684343582809102</v>
      </c>
      <c r="CB20" s="122">
        <f>+IF('Data 2022'!BA20=0,"",'Data 2022'!BA20*1000/'Data 2022'!$C20)</f>
        <v>4.9926509494973246</v>
      </c>
      <c r="CC20" s="122">
        <f>+IF('Data 2022'!BB20=0,"",'Data 2022'!BB20*1000/'Data 2022'!$C20)</f>
        <v>1.0341583867364337</v>
      </c>
      <c r="CF20" s="81" t="e">
        <f>+IF('Data 2022'!BD20-'Data 2022'!BG20-'Data 2022'!E20+'Data 2022'!BE20+'Data 2022'!#REF!+'Data 2022'!#REF!=0,"",('Data 2022'!BD20-'Data 2022'!BG20-'Data 2022'!E20+'Data 2022'!BE20+'Data 2022'!#REF!+'Data 2022'!#REF!)*1000000/('Data 2022'!BC20-'Data 2022'!BF20-'Data 2022'!D20))</f>
        <v>#REF!</v>
      </c>
      <c r="CG20" s="82">
        <f>+IF('Data 2022'!BD20-'Data 2022'!BG20-'Data 2022'!E20=0,"",('Data 2022'!BD20-'Data 2022'!BG20-'Data 2022'!E20)*1000000/('Data 2022'!BC20-'Data 2022'!BF20-'Data 2022'!D20))</f>
        <v>443835.61643835634</v>
      </c>
      <c r="CH20" s="83">
        <f>+IF('Data 2022'!BC20-'Data 2022'!BF20-'Data 2022'!D20=0,"",('Data 2022'!BC20-'Data 2022'!BF20-'Data 2022'!D20)*1000/'Data 2022'!C20)</f>
        <v>17.167381974248922</v>
      </c>
      <c r="CI20" s="84">
        <f>+IF('Data 2022'!BD20-'Data 2022'!BG20-'Data 2022'!E20=0,"",('Data 2022'!BD20-'Data 2022'!BG20-'Data 2022'!E20)*1000000/'Data 2022'!C20)</f>
        <v>7619.4955611734986</v>
      </c>
    </row>
    <row r="21" spans="1:87" x14ac:dyDescent="0.25">
      <c r="A21" s="92" t="s">
        <v>18</v>
      </c>
      <c r="B21" s="119">
        <f>+IF('Data 2022'!D21=0,"",('Data 2022'!E21)*1000000/'Data 2022'!D21)</f>
        <v>295185.07372855855</v>
      </c>
      <c r="C21" s="119" t="e">
        <f>+IF('Data 2022'!D21=0,"",('Data 2022'!E21-'Data 2022'!#REF!)*1000000/'Data 2022'!D21)</f>
        <v>#REF!</v>
      </c>
      <c r="D21" s="120">
        <f>+IF('Data 2022'!D21=0,"",'Data 2022'!D21*1000/'Data 2022'!C21)</f>
        <v>2.062950086913335</v>
      </c>
      <c r="E21" s="119">
        <f>+IF('Data 2022'!D21=0,"",'Data 2022'!E21*1000000/'Data 2022'!C21)</f>
        <v>608.95207350384896</v>
      </c>
      <c r="F21" s="121">
        <f>+IF('Data 2022'!F21=0,"",('Data 2022'!G21)*1000000/'Data 2022'!F21)</f>
        <v>1378000</v>
      </c>
      <c r="G21" s="121">
        <f>+IF('Data 2022'!F21=0,"",('Data 2022'!G21-'Data 2022'!H21)*1000000/'Data 2022'!F21)</f>
        <v>1232000</v>
      </c>
      <c r="H21" s="120">
        <f>+IF('Data 2022'!F21=0,"",'Data 2022'!F21*1000/'Data 2022'!C21)</f>
        <v>3.1040476781723367E-2</v>
      </c>
      <c r="I21" s="119">
        <f>+IF('Data 2022'!F21=0,"",'Data 2022'!G21*1000000/'Data 2022'!C21)</f>
        <v>42.773777005214804</v>
      </c>
      <c r="J21" s="119">
        <f>+IF('Data 2022'!I21=0,"",('Data 2022'!J21)*1000000/'Data 2022'!I21)</f>
        <v>1279764.9034424853</v>
      </c>
      <c r="K21" s="119">
        <f>+IF('Data 2022'!I21=0,"",('Data 2022'!J21-'Data 2022'!K21)*1000000/'Data 2022'!I21)</f>
        <v>1107808.564231738</v>
      </c>
      <c r="L21" s="120">
        <f>+IF('Data 2022'!I21=0,"",'Data 2022'!I21*1000/'Data 2022'!C21)</f>
        <v>0.36969207847032531</v>
      </c>
      <c r="M21" s="119">
        <f>+IF('Data 2022'!I21=0,"",'Data 2022'!J21*1000000/'Data 2022'!C21)</f>
        <v>473.11894710702757</v>
      </c>
      <c r="N21" s="119">
        <f>+IF('Data 2022'!L21=0,"",('Data 2022'!M21)*1000000/'Data 2022'!L21)</f>
        <v>781910.02367797948</v>
      </c>
      <c r="O21" s="119">
        <f>+IF('Data 2022'!L21=0,"",('Data 2022'!M21-'Data 2022'!N21)*1000000/'Data 2022'!L21)</f>
        <v>704419.88950276247</v>
      </c>
      <c r="P21" s="120">
        <f>+IF('Data 2022'!L21=0,"",'Data 2022'!L21*1000/'Data 2022'!C21)</f>
        <v>1.9664142041221753</v>
      </c>
      <c r="Q21" s="119">
        <f>+IF('Data 2022'!L21=0,"",'Data 2022'!M21*1000000/'Data 2022'!C21)</f>
        <v>1537.5589769058852</v>
      </c>
      <c r="R21" s="119">
        <f>+IF('Data 2022'!O21=0,"",('Data 2022'!P21)*1000000/'Data 2022'!O21)</f>
        <v>48282.902154371208</v>
      </c>
      <c r="S21" s="119">
        <f>+IF('Data 2022'!O21=0,"",('Data 2022'!P21-'Data 2022'!Q21)*1000000/'Data 2022'!O21)</f>
        <v>48282.902154371208</v>
      </c>
      <c r="T21" s="120">
        <f>+IF('Data 2022'!O21=0,"",'Data 2022'!O21*1000/'Data 2022'!C21)</f>
        <v>10.186553265458157</v>
      </c>
      <c r="U21" s="119">
        <f>+IF('Data 2022'!O21=0,"",'Data 2022'!P21*1000000/'Data 2022'!C21)</f>
        <v>491.83635460640676</v>
      </c>
      <c r="V21" s="119">
        <f>+IF('Data 2022'!X21=0,"",('Data 2022'!Y21)*1000000/'Data 2022'!X21)</f>
        <v>896594.82758620696</v>
      </c>
      <c r="W21" s="119">
        <f>+IF('Data 2022'!X21=0,"",('Data 2022'!Y21-'Data 2022'!Z21)*1000000/'Data 2022'!X21)</f>
        <v>732306.03448275861</v>
      </c>
      <c r="X21" s="120">
        <f>+IF('Data 2022'!X21=0,"",'Data 2022'!X21*1000/'Data 2022'!C21)</f>
        <v>1.4402781226719643</v>
      </c>
      <c r="Y21" s="119">
        <f>+IF('Data 2022'!X21=0,"",'Data 2022'!Y21*1000000/'Data 2022'!C21)</f>
        <v>1291.3459150732556</v>
      </c>
      <c r="Z21" s="119">
        <f>+IF('Data 2022'!AA21=0,"",('Data 2022'!AB21)*1000000/'Data 2022'!AA21)</f>
        <v>751725.04957038991</v>
      </c>
      <c r="AA21" s="119">
        <f>+IF('Data 2022'!AA21=0,"",('Data 2022'!AB21-'Data 2022'!AC21)*1000000/'Data 2022'!AA21)</f>
        <v>714791.80436219438</v>
      </c>
      <c r="AB21" s="120">
        <f>+IF('Data 2022'!AA21=0,"",'Data 2022'!AA21*1000/'Data 2022'!C21)</f>
        <v>2.3482120685373729</v>
      </c>
      <c r="AC21" s="119">
        <f>+IF('Data 2022'!AA21=0,"",'Data 2022'!AB21*1000000/'Data 2022'!C21)</f>
        <v>1765.2098336230445</v>
      </c>
      <c r="AD21" s="119">
        <f>+IF('Data 2022'!AD21=0,"",('Data 2022'!AE21)*1000000/'Data 2022'!AD21)</f>
        <v>21800.915948275862</v>
      </c>
      <c r="AE21" s="119">
        <f>+IF('Data 2022'!AD21=0,"",('Data 2022'!AE21-'Data 2022'!AF21)*1000000/'Data 2022'!AD21)</f>
        <v>21740.301724137931</v>
      </c>
      <c r="AF21" s="120">
        <f>+IF('Data 2022'!AD21=0,"",'Data 2022'!AD21*1000/'Data 2022'!C21)</f>
        <v>4.608889992550286</v>
      </c>
      <c r="AG21" s="119">
        <f>+IF('Data 2022'!AD21=0,"",'Data 2022'!AE21*1000000/'Data 2022'!C21)</f>
        <v>100.47802334243853</v>
      </c>
      <c r="AH21" s="119">
        <f>+IF('Data 2022'!AG21=0,"",('Data 2022'!AH21)*1000000/'Data 2022'!AG21)</f>
        <v>149141.51925078043</v>
      </c>
      <c r="AI21" s="119">
        <f>+IF('Data 2022'!AG21=0,"",('Data 2022'!AH21-'Data 2022'!AI21)*1000000/'Data 2022'!AG21)</f>
        <v>149141.51925078043</v>
      </c>
      <c r="AJ21" s="120">
        <f>+IF('Data 2022'!AG21=0,"",'Data 2022'!AG21*1000/'Data 2022'!C21)</f>
        <v>3.5795877824683386</v>
      </c>
      <c r="AK21" s="119">
        <f>+IF('Data 2022'!AG21=0,"",'Data 2022'!AH21*1000000/'Data 2022'!C21)</f>
        <v>533.86516016886014</v>
      </c>
      <c r="AL21" s="119">
        <f>+IF('Data 2022'!AJ21=0,"",('Data 2022'!AK21)*1000000/'Data 2022'!AJ21)</f>
        <v>152251.61835068956</v>
      </c>
      <c r="AM21" s="119">
        <f>+IF('Data 2022'!AJ21=0,"",('Data 2022'!AK21-'Data 2022'!AL21)*1000000/'Data 2022'!AJ21)</f>
        <v>151920.91190543203</v>
      </c>
      <c r="AN21" s="120">
        <f>+IF('Data 2022'!AJ21=0,"",'Data 2022'!AJ21*1000/'Data 2022'!C21)</f>
        <v>4.4114725602185247</v>
      </c>
      <c r="AO21" s="119">
        <f>+IF('Data 2022'!AJ21=0,"",'Data 2022'!AK21*1000000/'Data 2022'!C21)</f>
        <v>671.65383660293026</v>
      </c>
      <c r="AP21" s="119">
        <f>+IF('Data 2022'!AM21=0,"",('Data 2022'!AN21)*1000000/'Data 2022'!AM21)</f>
        <v>65680.880330123793</v>
      </c>
      <c r="AQ21" s="119" t="e">
        <f>+IF('Data 2022'!AM21=0,"",('Data 2022'!AN21-'Data 2022'!#REF!)*1000000/'Data 2022'!AM21)</f>
        <v>#REF!</v>
      </c>
      <c r="AR21" s="120">
        <f>+IF('Data 2022'!AM21=0,"",'Data 2022'!AM21*1000/'Data 2022'!C21)</f>
        <v>0.90265706481251551</v>
      </c>
      <c r="AS21" s="119">
        <f>+IF('Data 2022'!AM21=0,"",'Data 2022'!AN21*1000000/'Data 2022'!C21)</f>
        <v>59.28731065309163</v>
      </c>
      <c r="AT21" s="119">
        <f>+IF('Data 2022'!AO21=0,"",('Data 2022'!AP21)*1000000/'Data 2022'!AO21)</f>
        <v>62703.713598717608</v>
      </c>
      <c r="AU21" s="119" t="e">
        <f>+IF('Data 2022'!AO21=0,"",('Data 2022'!AP21-'Data 2022'!#REF!)*1000000/'Data 2022'!AO21)</f>
        <v>#REF!</v>
      </c>
      <c r="AV21" s="120">
        <f>+IF('Data 2022'!AO21=0,"",'Data 2022'!AO21*1000/'Data 2022'!C21)</f>
        <v>1.1618450459399057</v>
      </c>
      <c r="AW21" s="119">
        <f>+IF('Data 2022'!AO21=0,"",'Data 2022'!AP21*1000000/'Data 2022'!C21)</f>
        <v>72.851999006704744</v>
      </c>
      <c r="AX21" s="119">
        <f>+IF('Data 2022'!U21=0,"",('Data 2022'!V21)*1000000/'Data 2022'!U21)</f>
        <v>643717.15241280454</v>
      </c>
      <c r="AY21" s="119">
        <f>+IF('Data 2022'!U21=0,"",('Data 2022'!V21-'Data 2022'!W21)*1000000/'Data 2022'!U21)</f>
        <v>321882.46536072629</v>
      </c>
      <c r="AZ21" s="120">
        <f>+IF('Data 2022'!U21=0,"",'Data 2022'!U21*1000/'Data 2022'!C21)</f>
        <v>0.64967717904147004</v>
      </c>
      <c r="BA21" s="119">
        <f>+IF('Data 2022'!U21=0,"",'Data 2022'!V21*1000000/'Data 2022'!C21)</f>
        <v>418.20834368015892</v>
      </c>
      <c r="BB21" s="119">
        <f>+IF(AT21="","",+IF('Data 2022'!BC21=0,0,('Data 2022'!BD21)*1000000/'Data 2022'!BC21))</f>
        <v>244716.91210097866</v>
      </c>
      <c r="BC21" s="119" t="e">
        <f>+IF(AU21="","",+IF('Data 2022'!BC21=0,"",('Data 2022'!BD21-'Data 2022'!BE21)*1000000/'Data 2022'!BC21))</f>
        <v>#REF!</v>
      </c>
      <c r="BD21" s="120">
        <f>+IF(AV21="","",IF('Data 2022'!BC21=0,"",'Data 2022'!BC21*1000/'Data 2022'!C21))</f>
        <v>33.936553265458159</v>
      </c>
      <c r="BE21" s="119">
        <f>+IF(AW21="","",IF('Data 2022'!BC21=0,"",('Data 2022'!BD21-'Data 2022'!BE21)*1000000/'Data 2022'!C21))</f>
        <v>7484.2314377948833</v>
      </c>
      <c r="BF21" s="119">
        <f>+IF('Data 2022'!BC21-'Data 2022'!BF21=0,"",('Data 2022'!BD21-'Data 2022'!BG21)*1000000/('Data 2022'!BC21-'Data 2022'!BF21))</f>
        <v>256422.44275849976</v>
      </c>
      <c r="BG21" s="119" t="e">
        <f>+IF('Data 2022'!BC21-'Data 2022'!BF21=0,"",('Data 2022'!BD21-'Data 2022'!BE21-'Data 2022'!BG21-'Data 2022'!#REF!)*1000000/('Data 2022'!BC21-'Data 2022'!BF21))</f>
        <v>#REF!</v>
      </c>
      <c r="BH21" s="120">
        <f>+IF('Data 2022'!BC21-'Data 2022'!BF21=0,"",('Data 2022'!BC21-'Data 2022'!BF21)*1000/'Data 2022'!C21)</f>
        <v>31.872051154705737</v>
      </c>
      <c r="BI21" s="119" t="e">
        <f>+IF('Data 2022'!BC21-'Data 2022'!BF21=0,"",('Data 2022'!BD21-'Data 2022'!BE21-'Data 2022'!BG21-'Data 2022'!#REF!)*1000000/'Data 2022'!C21)</f>
        <v>#REF!</v>
      </c>
      <c r="BJ21" s="119">
        <f>+IF('Data 2022'!BF21=0,"",('Data 2022'!BG21)*1000000/'Data 2022'!BF21)</f>
        <v>64005.412719891756</v>
      </c>
      <c r="BK21" s="119" t="e">
        <f>+IF('Data 2022'!BF21=0,"",('Data 2022'!BG21-'Data 2022'!#REF!)*1000000/'Data 2022'!BF21)</f>
        <v>#REF!</v>
      </c>
      <c r="BL21" s="120">
        <f>+IF('Data 2022'!BF21=0,"",'Data 2022'!BF21*1000/'Data 2022'!C21)</f>
        <v>2.0645021107524206</v>
      </c>
      <c r="BM21" s="119" t="e">
        <f>+IF('Data 2022'!BF21=0,"",('Data 2022'!BG21-'Data 2022'!#REF!)*1000000/'Data 2022'!C21)</f>
        <v>#REF!</v>
      </c>
      <c r="BN21" s="119">
        <f>+IF('Data 2022'!L21+'Data 2022'!O21+'Data 2022'!X21+'Data 2022'!AA21=0,"",('Data 2022'!M21+'Data 2022'!P21+'Data 2022'!Y21+'Data 2022'!AB21)*1000000/('Data 2022'!L21+'Data 2022'!O21+'Data 2022'!X21+'Data 2022'!AA21))</f>
        <v>319039.2741009015</v>
      </c>
      <c r="BO21" s="119">
        <f>+IF('Data 2022'!L21+'Data 2022'!O21+'Data 2022'!X21+'Data 2022'!AA21=0,"",('Data 2022'!M21-'Data 2022'!N21+'Data 2022'!P21-'Data 2022'!Q21+'Data 2022'!Y21-'Data 2022'!Z21+'Data 2022'!AB21-'Data 2022'!AC21)*1000000/('Data 2022'!L21+'Data 2022'!O21+'Data 2022'!X21+'Data 2022'!AA21))</f>
        <v>289197.18830928596</v>
      </c>
      <c r="BP21" s="120">
        <f>+('Data 2022'!L21+'Data 2022'!O21+'Data 2022'!X21+'Data 2022'!AA21)*1000/'Data 2022'!C21</f>
        <v>15.941457660789672</v>
      </c>
      <c r="BQ21" s="119">
        <f>+('Data 2022'!M21-'Data 2022'!N21+'Data 2022'!P21-'Data 2022'!Q21+'Data 2022'!Y21-'Data 2022'!Z21+'Data 2022'!AB21-'Data 2022'!AC21)*1000000/('Data 2022'!C21)</f>
        <v>4610.2247330518994</v>
      </c>
      <c r="BR21" s="122">
        <f>+IF('Data 2022'!AU21=0,"",'Data 2022'!AU21*1000/'Data 2022'!$C21)</f>
        <v>1.4589024087409983</v>
      </c>
      <c r="BS21" s="122">
        <f>+IF('Data 2022'!AV21=0,"",'Data 2022'!AV21*1000/'Data 2022'!$C21)</f>
        <v>0.24832381425378694</v>
      </c>
      <c r="BT21" s="122">
        <f>+IF('Data 2022'!AS21=0,"",'Data 2022'!AS21*1000/'Data 2022'!$C21)</f>
        <v>0.3104047678172337</v>
      </c>
      <c r="BU21" s="122">
        <f>+IF('Data 2022'!AT21=0,"",'Data 2022'!AT21*1000/'Data 2022'!$C21)</f>
        <v>9.3121430345170106E-2</v>
      </c>
      <c r="BV21" s="122">
        <f>+IF('Data 2022'!AU21=0,"",'Data 2022'!AU21*1000/'Data 2022'!$C21)</f>
        <v>1.4589024087409983</v>
      </c>
      <c r="BW21" s="122">
        <f>+IF('Data 2022'!AV21=0,"",'Data 2022'!AV21*1000/'Data 2022'!$C21)</f>
        <v>0.24832381425378694</v>
      </c>
      <c r="BX21" s="122">
        <f>+IF('Data 2022'!AW21=0,"",'Data 2022'!AW21*1000/'Data 2022'!$C21)</f>
        <v>0.93121430345170098</v>
      </c>
      <c r="BY21" s="122">
        <f>+IF('Data 2022'!AX21=0,"",'Data 2022'!AX21*1000/'Data 2022'!$C21)</f>
        <v>0.15520238390861685</v>
      </c>
      <c r="BZ21" s="122">
        <f>+IF('Data 2022'!AY21=0,"",'Data 2022'!AY21*1000/'Data 2022'!$C21)</f>
        <v>0.93121430345170098</v>
      </c>
      <c r="CA21" s="122">
        <f>+IF('Data 2022'!AZ21=0,"",'Data 2022'!AZ21*1000/'Data 2022'!$C21)</f>
        <v>0.2793642910355103</v>
      </c>
      <c r="CB21" s="122">
        <f>+IF('Data 2022'!BA21=0,"",'Data 2022'!BA21*1000/'Data 2022'!$C21)</f>
        <v>3.6627762602433571</v>
      </c>
      <c r="CC21" s="122">
        <f>+IF('Data 2022'!BB21=0,"",'Data 2022'!BB21*1000/'Data 2022'!$C21)</f>
        <v>0.77601191954308413</v>
      </c>
      <c r="CF21" s="81" t="e">
        <f>+IF('Data 2022'!BD21-'Data 2022'!BG21-'Data 2022'!E21+'Data 2022'!BE21+'Data 2022'!#REF!+'Data 2022'!#REF!=0,"",('Data 2022'!BD21-'Data 2022'!BG21-'Data 2022'!E21+'Data 2022'!BE21+'Data 2022'!#REF!+'Data 2022'!#REF!)*1000000/('Data 2022'!BC21-'Data 2022'!BF21-'Data 2022'!D21))</f>
        <v>#REF!</v>
      </c>
      <c r="CG21" s="82">
        <f>+IF('Data 2022'!BD21-'Data 2022'!BG21-'Data 2022'!E21=0,"",('Data 2022'!BD21-'Data 2022'!BG21-'Data 2022'!E21)*1000000/('Data 2022'!BC21-'Data 2022'!BF21-'Data 2022'!D21))</f>
        <v>253739.86025637019</v>
      </c>
      <c r="CH21" s="83">
        <f>+IF('Data 2022'!BC21-'Data 2022'!BF21-'Data 2022'!D21=0,"",('Data 2022'!BC21-'Data 2022'!BF21-'Data 2022'!D21)*1000/'Data 2022'!C21)</f>
        <v>29.809101067792398</v>
      </c>
      <c r="CI21" s="84">
        <f>+IF('Data 2022'!BD21-'Data 2022'!BG21-'Data 2022'!E21=0,"",('Data 2022'!BD21-'Data 2022'!BG21-'Data 2022'!E21)*1000000/'Data 2022'!C21)</f>
        <v>7563.7571393096587</v>
      </c>
    </row>
    <row r="22" spans="1:87" x14ac:dyDescent="0.25">
      <c r="A22" s="92" t="s">
        <v>62</v>
      </c>
      <c r="B22" s="119">
        <f>+IF('Data 2022'!D22=0,"",('Data 2022'!E22)*1000000/'Data 2022'!D22)</f>
        <v>285475.79298831389</v>
      </c>
      <c r="C22" s="119" t="e">
        <f>+IF('Data 2022'!D22=0,"",('Data 2022'!E22-'Data 2022'!#REF!)*1000000/'Data 2022'!D22)</f>
        <v>#REF!</v>
      </c>
      <c r="D22" s="120">
        <f>+IF('Data 2022'!D22=0,"",'Data 2022'!D22*1000/'Data 2022'!C22)</f>
        <v>1.8667996384828747</v>
      </c>
      <c r="E22" s="119">
        <f>+IF('Data 2022'!D22=0,"",'Data 2022'!E22*1000000/'Data 2022'!C22)</f>
        <v>532.92610714619627</v>
      </c>
      <c r="F22" s="121">
        <f>+IF('Data 2022'!F22=0,"",('Data 2022'!G22)*1000000/'Data 2022'!F22)</f>
        <v>700000</v>
      </c>
      <c r="G22" s="121">
        <f>+IF('Data 2022'!F22=0,"",('Data 2022'!G22-'Data 2022'!H22)*1000000/'Data 2022'!F22)</f>
        <v>697500</v>
      </c>
      <c r="H22" s="120">
        <f>+IF('Data 2022'!F22=0,"",'Data 2022'!F22*1000/'Data 2022'!C22)</f>
        <v>0.12466107769501668</v>
      </c>
      <c r="I22" s="119">
        <f>+IF('Data 2022'!F22=0,"",'Data 2022'!G22*1000000/'Data 2022'!C22)</f>
        <v>87.262754386511673</v>
      </c>
      <c r="J22" s="119">
        <f>+IF('Data 2022'!I22=0,"",('Data 2022'!J22)*1000000/'Data 2022'!I22)</f>
        <v>1731034.4827586208</v>
      </c>
      <c r="K22" s="119">
        <f>+IF('Data 2022'!I22=0,"",('Data 2022'!J22-'Data 2022'!K22)*1000000/'Data 2022'!I22)</f>
        <v>1462068.9655172417</v>
      </c>
      <c r="L22" s="120">
        <f>+IF('Data 2022'!I22=0,"",'Data 2022'!I22*1000/'Data 2022'!C22)</f>
        <v>0.45189640664443542</v>
      </c>
      <c r="M22" s="119">
        <f>+IF('Data 2022'!I22=0,"",'Data 2022'!J22*1000000/'Data 2022'!C22)</f>
        <v>782.24826253622962</v>
      </c>
      <c r="N22" s="119">
        <f>+IF('Data 2022'!L22=0,"",('Data 2022'!M22)*1000000/'Data 2022'!L22)</f>
        <v>385104.4504995459</v>
      </c>
      <c r="O22" s="119">
        <f>+IF('Data 2022'!L22=0,"",('Data 2022'!M22-'Data 2022'!N22)*1000000/'Data 2022'!L22)</f>
        <v>319709.35513169842</v>
      </c>
      <c r="P22" s="120">
        <f>+IF('Data 2022'!L22=0,"",'Data 2022'!L22*1000/'Data 2022'!C22)</f>
        <v>3.4312961635553338</v>
      </c>
      <c r="Q22" s="119">
        <f>+IF('Data 2022'!L22=0,"",'Data 2022'!M22*1000000/'Data 2022'!C22)</f>
        <v>1321.4074235671767</v>
      </c>
      <c r="R22" s="119">
        <f>+IF('Data 2022'!O22=0,"",('Data 2022'!P22)*1000000/'Data 2022'!O22)</f>
        <v>50438.596491228069</v>
      </c>
      <c r="S22" s="119">
        <f>+IF('Data 2022'!O22=0,"",('Data 2022'!P22-'Data 2022'!Q22)*1000000/'Data 2022'!O22)</f>
        <v>50438.596491228069</v>
      </c>
      <c r="T22" s="120">
        <f>+IF('Data 2022'!O22=0,"",'Data 2022'!O22*1000/'Data 2022'!C22)</f>
        <v>7.1056814286159504</v>
      </c>
      <c r="U22" s="119">
        <f>+IF('Data 2022'!O22=0,"",'Data 2022'!P22*1000000/'Data 2022'!C22)</f>
        <v>358.40059837317295</v>
      </c>
      <c r="V22" s="119">
        <f>+IF('Data 2022'!X22=0,"",('Data 2022'!Y22)*1000000/'Data 2022'!X22)</f>
        <v>905422.44640605303</v>
      </c>
      <c r="W22" s="119">
        <f>+IF('Data 2022'!X22=0,"",('Data 2022'!Y22-'Data 2022'!Z22)*1000000/'Data 2022'!X22)</f>
        <v>785624.21185372013</v>
      </c>
      <c r="X22" s="120">
        <f>+IF('Data 2022'!X22=0,"",'Data 2022'!X22*1000/'Data 2022'!C22)</f>
        <v>2.4714058653037054</v>
      </c>
      <c r="Y22" s="119">
        <f>+IF('Data 2022'!X22=0,"",'Data 2022'!Y22*1000000/'Data 2022'!C22)</f>
        <v>2237.6663446255493</v>
      </c>
      <c r="Z22" s="119">
        <f>+IF('Data 2022'!AA22=0,"",('Data 2022'!AB22)*1000000/'Data 2022'!AA22)</f>
        <v>766766.76676676667</v>
      </c>
      <c r="AA22" s="119">
        <f>+IF('Data 2022'!AA22=0,"",('Data 2022'!AB22-'Data 2022'!AC22)*1000000/'Data 2022'!AA22)</f>
        <v>690690.69069069065</v>
      </c>
      <c r="AB22" s="120">
        <f>+IF('Data 2022'!AA22=0,"",'Data 2022'!AA22*1000/'Data 2022'!C22)</f>
        <v>3.1134104154330413</v>
      </c>
      <c r="AC22" s="119">
        <f>+IF('Data 2022'!AA22=0,"",'Data 2022'!AB22*1000000/'Data 2022'!C22)</f>
        <v>2387.2596378595695</v>
      </c>
      <c r="AD22" s="119">
        <f>+IF('Data 2022'!AD22=0,"",('Data 2022'!AE22)*1000000/'Data 2022'!AD22)</f>
        <v>31707.317073170732</v>
      </c>
      <c r="AE22" s="119">
        <f>+IF('Data 2022'!AD22=0,"",('Data 2022'!AE22-'Data 2022'!AF22)*1000000/'Data 2022'!AD22)</f>
        <v>31707.317073170732</v>
      </c>
      <c r="AF22" s="120">
        <f>+IF('Data 2022'!AD22=0,"",'Data 2022'!AD22*1000/'Data 2022'!C22)</f>
        <v>2.5555520927478419</v>
      </c>
      <c r="AG22" s="119">
        <f>+IF('Data 2022'!AD22=0,"",'Data 2022'!AE22*1000000/'Data 2022'!C22)</f>
        <v>81.029700501760843</v>
      </c>
      <c r="AH22" s="119">
        <f>+IF('Data 2022'!AG22=0,"",('Data 2022'!AH22)*1000000/'Data 2022'!AG22)</f>
        <v>137288.13559322033</v>
      </c>
      <c r="AI22" s="119">
        <f>+IF('Data 2022'!AG22=0,"",('Data 2022'!AH22-'Data 2022'!AI22)*1000000/'Data 2022'!AG22)</f>
        <v>137288.13559322033</v>
      </c>
      <c r="AJ22" s="120">
        <f>+IF('Data 2022'!AG22=0,"",'Data 2022'!AG22*1000/'Data 2022'!C22)</f>
        <v>1.838750896001496</v>
      </c>
      <c r="AK22" s="119">
        <f>+IF('Data 2022'!AG22=0,"",'Data 2022'!AH22*1000000/'Data 2022'!C22)</f>
        <v>252.43868233240877</v>
      </c>
      <c r="AL22" s="119">
        <f>+IF('Data 2022'!AJ22=0,"",('Data 2022'!AK22)*1000000/'Data 2022'!AJ22)</f>
        <v>165803.10880829016</v>
      </c>
      <c r="AM22" s="119">
        <f>+IF('Data 2022'!AJ22=0,"",('Data 2022'!AK22-'Data 2022'!AL22)*1000000/'Data 2022'!AJ22)</f>
        <v>158549.22279792745</v>
      </c>
      <c r="AN22" s="120">
        <f>+IF('Data 2022'!AJ22=0,"",'Data 2022'!AJ22*1000/'Data 2022'!C22)</f>
        <v>6.0148969987845549</v>
      </c>
      <c r="AO22" s="119">
        <f>+IF('Data 2022'!AJ22=0,"",'Data 2022'!AK22*1000000/'Data 2022'!C22)</f>
        <v>997.28862156013338</v>
      </c>
      <c r="AP22" s="119">
        <f>+IF('Data 2022'!AM22=0,"",('Data 2022'!AN22)*1000000/'Data 2022'!AM22)</f>
        <v>55555.555555555555</v>
      </c>
      <c r="AQ22" s="119" t="e">
        <f>+IF('Data 2022'!AM22=0,"",('Data 2022'!AN22-'Data 2022'!#REF!)*1000000/'Data 2022'!AM22)</f>
        <v>#REF!</v>
      </c>
      <c r="AR22" s="120">
        <f>+IF('Data 2022'!AM22=0,"",'Data 2022'!AM22*1000/'Data 2022'!C22)</f>
        <v>0.112194969925515</v>
      </c>
      <c r="AS22" s="119">
        <f>+IF('Data 2022'!AM22=0,"",'Data 2022'!AN22*1000000/'Data 2022'!C22)</f>
        <v>6.2330538847508334</v>
      </c>
      <c r="AT22" s="119">
        <f>+IF('Data 2022'!AO22=0,"",('Data 2022'!AP22)*1000000/'Data 2022'!AO22)</f>
        <v>84569.732937685447</v>
      </c>
      <c r="AU22" s="119" t="e">
        <f>+IF('Data 2022'!AO22=0,"",('Data 2022'!AP22-'Data 2022'!#REF!)*1000000/'Data 2022'!AO22)</f>
        <v>#REF!</v>
      </c>
      <c r="AV22" s="120">
        <f>+IF('Data 2022'!AO22=0,"",'Data 2022'!AO22*1000/'Data 2022'!C22)</f>
        <v>2.100539159161031</v>
      </c>
      <c r="AW22" s="119">
        <f>+IF('Data 2022'!AO22=0,"",'Data 2022'!AP22*1000000/'Data 2022'!C22)</f>
        <v>177.64203571539875</v>
      </c>
      <c r="AX22" s="119">
        <f>+IF('Data 2022'!U22=0,"",('Data 2022'!V22)*1000000/'Data 2022'!U22)</f>
        <v>556122.44897959183</v>
      </c>
      <c r="AY22" s="119">
        <f>+IF('Data 2022'!U22=0,"",('Data 2022'!V22-'Data 2022'!W22)*1000000/'Data 2022'!U22)</f>
        <v>278061.22448979592</v>
      </c>
      <c r="AZ22" s="120">
        <f>+IF('Data 2022'!U22=0,"",'Data 2022'!U22*1000/'Data 2022'!C22)</f>
        <v>1.2216785614111634</v>
      </c>
      <c r="BA22" s="119">
        <f>+IF('Data 2022'!U22=0,"",'Data 2022'!V22*1000000/'Data 2022'!C22)</f>
        <v>679.40287343784087</v>
      </c>
      <c r="BB22" s="119">
        <f>+IF(AT22="","",+IF('Data 2022'!BC22=0,0,('Data 2022'!BD22)*1000000/'Data 2022'!BC22))</f>
        <v>305510.14520626987</v>
      </c>
      <c r="BC22" s="119" t="e">
        <f>+IF(AU22="","",+IF('Data 2022'!BC22=0,"",('Data 2022'!BD22-'Data 2022'!BE22)*1000000/'Data 2022'!BC22))</f>
        <v>#REF!</v>
      </c>
      <c r="BD22" s="120">
        <f>+IF(AV22="","",IF('Data 2022'!BC22=0,"",'Data 2022'!BC22*1000/'Data 2022'!C22))</f>
        <v>32.40876367376196</v>
      </c>
      <c r="BE22" s="119">
        <f>+IF(AW22="","",IF('Data 2022'!BC22=0,"",('Data 2022'!BD22-'Data 2022'!BE22)*1000000/'Data 2022'!C22))</f>
        <v>8638.7010315704192</v>
      </c>
      <c r="BF22" s="119">
        <f>+IF('Data 2022'!BC22-'Data 2022'!BF22=0,"",('Data 2022'!BD22-'Data 2022'!BG22)*1000000/('Data 2022'!BC22-'Data 2022'!BF22))</f>
        <v>321808.23614408093</v>
      </c>
      <c r="BG22" s="119" t="e">
        <f>+IF('Data 2022'!BC22-'Data 2022'!BF22=0,"",('Data 2022'!BD22-'Data 2022'!BE22-'Data 2022'!BG22-'Data 2022'!#REF!)*1000000/('Data 2022'!BC22-'Data 2022'!BF22))</f>
        <v>#REF!</v>
      </c>
      <c r="BH22" s="120">
        <f>+IF('Data 2022'!BC22-'Data 2022'!BF22=0,"",('Data 2022'!BC22-'Data 2022'!BF22)*1000/'Data 2022'!C22)</f>
        <v>30.196029544675419</v>
      </c>
      <c r="BI22" s="119" t="e">
        <f>+IF('Data 2022'!BC22-'Data 2022'!BF22=0,"",('Data 2022'!BD22-'Data 2022'!BE22-'Data 2022'!BG22-'Data 2022'!#REF!)*1000000/'Data 2022'!C22)</f>
        <v>#REF!</v>
      </c>
      <c r="BJ22" s="119">
        <f>+IF('Data 2022'!BF22=0,"",('Data 2022'!BG22)*1000000/'Data 2022'!BF22)</f>
        <v>83098.591549295772</v>
      </c>
      <c r="BK22" s="119" t="e">
        <f>+IF('Data 2022'!BF22=0,"",('Data 2022'!BG22-'Data 2022'!#REF!)*1000000/'Data 2022'!BF22)</f>
        <v>#REF!</v>
      </c>
      <c r="BL22" s="120">
        <f>+IF('Data 2022'!BF22=0,"",'Data 2022'!BF22*1000/'Data 2022'!C22)</f>
        <v>2.2127341290865461</v>
      </c>
      <c r="BM22" s="119" t="e">
        <f>+IF('Data 2022'!BF22=0,"",('Data 2022'!BG22-'Data 2022'!#REF!)*1000000/'Data 2022'!C22)</f>
        <v>#REF!</v>
      </c>
      <c r="BN22" s="119">
        <f>+IF('Data 2022'!L22+'Data 2022'!O22+'Data 2022'!X22+'Data 2022'!AA22=0,"",('Data 2022'!M22+'Data 2022'!P22+'Data 2022'!Y22+'Data 2022'!AB22)*1000000/('Data 2022'!L22+'Data 2022'!O22+'Data 2022'!X22+'Data 2022'!AA22))</f>
        <v>391069.01217861963</v>
      </c>
      <c r="BO22" s="119">
        <f>+IF('Data 2022'!L22+'Data 2022'!O22+'Data 2022'!X22+'Data 2022'!AA22=0,"",('Data 2022'!M22-'Data 2022'!N22+'Data 2022'!P22-'Data 2022'!Q22+'Data 2022'!Y22-'Data 2022'!Z22+'Data 2022'!AB22-'Data 2022'!AC22)*1000000/('Data 2022'!L22+'Data 2022'!O22+'Data 2022'!X22+'Data 2022'!AA22))</f>
        <v>344094.33597525611</v>
      </c>
      <c r="BP22" s="120">
        <f>+('Data 2022'!L22+'Data 2022'!O22+'Data 2022'!X22+'Data 2022'!AA22)*1000/'Data 2022'!C22</f>
        <v>16.121793872908032</v>
      </c>
      <c r="BQ22" s="119">
        <f>+('Data 2022'!M22-'Data 2022'!N22+'Data 2022'!P22-'Data 2022'!Q22+'Data 2022'!Y22-'Data 2022'!Z22+'Data 2022'!AB22-'Data 2022'!AC22)*1000000/('Data 2022'!C22)</f>
        <v>5547.4179574282416</v>
      </c>
      <c r="BR22" s="122">
        <f>+IF('Data 2022'!AU22=0,"",'Data 2022'!AU22*1000/'Data 2022'!$C22)</f>
        <v>1.0646056035154423</v>
      </c>
      <c r="BS22" s="122">
        <f>+IF('Data 2022'!AV22=0,"",'Data 2022'!AV22*1000/'Data 2022'!$C22)</f>
        <v>0.36401034686944866</v>
      </c>
      <c r="BT22" s="122">
        <f>+IF('Data 2022'!AS22=0,"",'Data 2022'!AS22*1000/'Data 2022'!$C22)</f>
        <v>0.32193723314738054</v>
      </c>
      <c r="BU22" s="122">
        <f>+IF('Data 2022'!AT22=0,"",'Data 2022'!AT22*1000/'Data 2022'!$C22)</f>
        <v>0.24153083803409481</v>
      </c>
      <c r="BV22" s="122">
        <f>+IF('Data 2022'!AU22=0,"",'Data 2022'!AU22*1000/'Data 2022'!$C22)</f>
        <v>1.0646056035154423</v>
      </c>
      <c r="BW22" s="122">
        <f>+IF('Data 2022'!AV22=0,"",'Data 2022'!AV22*1000/'Data 2022'!$C22)</f>
        <v>0.36401034686944866</v>
      </c>
      <c r="BX22" s="122">
        <f>+IF('Data 2022'!AW22=0,"",'Data 2022'!AW22*1000/'Data 2022'!$C22)</f>
        <v>0.88322373546919308</v>
      </c>
      <c r="BY22" s="122">
        <f>+IF('Data 2022'!AX22=0,"",'Data 2022'!AX22*1000/'Data 2022'!$C22)</f>
        <v>0.25462025119207154</v>
      </c>
      <c r="BZ22" s="122">
        <f>+IF('Data 2022'!AY22=0,"",'Data 2022'!AY22*1000/'Data 2022'!$C22)</f>
        <v>1.2288465733786269</v>
      </c>
      <c r="CA22" s="122">
        <f>+IF('Data 2022'!AZ22=0,"",'Data 2022'!AZ22*1000/'Data 2022'!$C22)</f>
        <v>0.39112413126811479</v>
      </c>
      <c r="CB22" s="122">
        <f>+IF('Data 2022'!BA22=0,"",'Data 2022'!BA22*1000/'Data 2022'!$C22)</f>
        <v>3.5194938760245584</v>
      </c>
      <c r="CC22" s="122">
        <f>+IF('Data 2022'!BB22=0,"",'Data 2022'!BB22*1000/'Data 2022'!$C22)</f>
        <v>1.25128556736373</v>
      </c>
      <c r="CF22" s="81" t="e">
        <f>+IF('Data 2022'!BD22-'Data 2022'!BG22-'Data 2022'!E22+'Data 2022'!BE22+'Data 2022'!#REF!+'Data 2022'!#REF!=0,"",('Data 2022'!BD22-'Data 2022'!BG22-'Data 2022'!E22+'Data 2022'!BE22+'Data 2022'!#REF!+'Data 2022'!#REF!)*1000000/('Data 2022'!BC22-'Data 2022'!BF22-'Data 2022'!D22))</f>
        <v>#REF!</v>
      </c>
      <c r="CG22" s="82">
        <f>+IF('Data 2022'!BD22-'Data 2022'!BG22-'Data 2022'!E22=0,"",('Data 2022'!BD22-'Data 2022'!BG22-'Data 2022'!E22)*1000000/('Data 2022'!BC22-'Data 2022'!BF22-'Data 2022'!D22))</f>
        <v>324202.42024202424</v>
      </c>
      <c r="CH22" s="83">
        <f>+IF('Data 2022'!BC22-'Data 2022'!BF22-'Data 2022'!D22=0,"",('Data 2022'!BC22-'Data 2022'!BF22-'Data 2022'!D22)*1000/'Data 2022'!C22)</f>
        <v>28.329229906192541</v>
      </c>
      <c r="CI22" s="84">
        <f>+IF('Data 2022'!BD22-'Data 2022'!BG22-'Data 2022'!E22=0,"",('Data 2022'!BD22-'Data 2022'!BG22-'Data 2022'!E22)*1000000/'Data 2022'!C22)</f>
        <v>9184.4048991803556</v>
      </c>
    </row>
    <row r="23" spans="1:87" x14ac:dyDescent="0.25">
      <c r="A23" s="92" t="s">
        <v>19</v>
      </c>
      <c r="B23" s="119">
        <f>+IF('Data 2022'!D23=0,"",('Data 2022'!E23)*1000000/'Data 2022'!D23)</f>
        <v>246730.52005943534</v>
      </c>
      <c r="C23" s="119" t="e">
        <f>+IF('Data 2022'!D23=0,"",('Data 2022'!E23-'Data 2022'!#REF!)*1000000/'Data 2022'!D23)</f>
        <v>#REF!</v>
      </c>
      <c r="D23" s="120">
        <f>+IF('Data 2022'!D23=0,"",'Data 2022'!D23*1000/'Data 2022'!C23)</f>
        <v>1.9987526357993526</v>
      </c>
      <c r="E23" s="119">
        <f>+IF('Data 2022'!D23=0,"",'Data 2022'!E23*1000000/'Data 2022'!C23)</f>
        <v>493.1532773009414</v>
      </c>
      <c r="F23" s="121">
        <f>+IF('Data 2022'!F23=0,"",('Data 2022'!G23)*1000000/'Data 2022'!F23)</f>
        <v>448649.13199999998</v>
      </c>
      <c r="G23" s="121">
        <f>+IF('Data 2022'!F23=0,"",('Data 2022'!G23-'Data 2022'!H23)*1000000/'Data 2022'!F23)</f>
        <v>436798.08720000001</v>
      </c>
      <c r="H23" s="120">
        <f>+IF('Data 2022'!F23=0,"",'Data 2022'!F23*1000/'Data 2022'!C23)</f>
        <v>0.37123934543078613</v>
      </c>
      <c r="I23" s="119">
        <f>+IF('Data 2022'!F23=0,"",'Data 2022'!G23*1000000/'Data 2022'!C23)</f>
        <v>166.55621009177034</v>
      </c>
      <c r="J23" s="119">
        <f>+IF('Data 2022'!I23=0,"",('Data 2022'!J23)*1000000/'Data 2022'!I23)</f>
        <v>1420333.3333333333</v>
      </c>
      <c r="K23" s="119">
        <f>+IF('Data 2022'!I23=0,"",('Data 2022'!J23-'Data 2022'!K23)*1000000/'Data 2022'!I23)</f>
        <v>1284555.5555555555</v>
      </c>
      <c r="L23" s="120">
        <f>+IF('Data 2022'!I23=0,"",'Data 2022'!I23*1000/'Data 2022'!C23)</f>
        <v>0.26729232871016601</v>
      </c>
      <c r="M23" s="119">
        <f>+IF('Data 2022'!I23=0,"",'Data 2022'!J23*1000000/'Data 2022'!C23)</f>
        <v>379.64420421133912</v>
      </c>
      <c r="N23" s="119">
        <f>+IF('Data 2022'!L23=0,"",('Data 2022'!M23)*1000000/'Data 2022'!L23)</f>
        <v>684989.55286251567</v>
      </c>
      <c r="O23" s="119">
        <f>+IF('Data 2022'!L23=0,"",('Data 2022'!M23-'Data 2022'!N23)*1000000/'Data 2022'!L23)</f>
        <v>624755.53698286682</v>
      </c>
      <c r="P23" s="120">
        <f>+IF('Data 2022'!L23=0,"",'Data 2022'!L23*1000/'Data 2022'!C23)</f>
        <v>3.5535030144634847</v>
      </c>
      <c r="Q23" s="119">
        <f>+IF('Data 2022'!L23=0,"",'Data 2022'!M23*1000000/'Data 2022'!C23)</f>
        <v>2434.1124409729441</v>
      </c>
      <c r="R23" s="119">
        <f>+IF('Data 2022'!O23=0,"",('Data 2022'!P23)*1000000/'Data 2022'!O23)</f>
        <v>93516.078017923035</v>
      </c>
      <c r="S23" s="119">
        <f>+IF('Data 2022'!O23=0,"",('Data 2022'!P23-'Data 2022'!Q23)*1000000/'Data 2022'!O23)</f>
        <v>93058.291485170499</v>
      </c>
      <c r="T23" s="120">
        <f>+IF('Data 2022'!O23=0,"",'Data 2022'!O23*1000/'Data 2022'!C23)</f>
        <v>10.70446378188946</v>
      </c>
      <c r="U23" s="119">
        <f>+IF('Data 2022'!O23=0,"",'Data 2022'!P23*1000000/'Data 2022'!C23)</f>
        <v>1001.0394701672062</v>
      </c>
      <c r="V23" s="119">
        <f>+IF('Data 2022'!X23=0,"",('Data 2022'!Y23)*1000000/'Data 2022'!X23)</f>
        <v>1234097.706879362</v>
      </c>
      <c r="W23" s="119">
        <f>+IF('Data 2022'!X23=0,"",('Data 2022'!Y23-'Data 2022'!Z23)*1000000/'Data 2022'!X23)</f>
        <v>1030284.1475573281</v>
      </c>
      <c r="X23" s="120">
        <f>+IF('Data 2022'!X23=0,"",'Data 2022'!X23*1000/'Data 2022'!C23)</f>
        <v>2.3830596061893026</v>
      </c>
      <c r="Y23" s="119">
        <f>+IF('Data 2022'!X23=0,"",'Data 2022'!Y23*1000000/'Data 2022'!C23)</f>
        <v>2940.9283953550535</v>
      </c>
      <c r="Z23" s="119">
        <f>+IF('Data 2022'!AA23=0,"",('Data 2022'!AB23)*1000000/'Data 2022'!AA23)</f>
        <v>734166.66666666674</v>
      </c>
      <c r="AA23" s="119">
        <f>+IF('Data 2022'!AA23=0,"",('Data 2022'!AB23-'Data 2022'!AC23)*1000000/'Data 2022'!AA23)</f>
        <v>698809.5238095239</v>
      </c>
      <c r="AB23" s="120">
        <f>+IF('Data 2022'!AA23=0,"",'Data 2022'!AA23*1000/'Data 2022'!C23)</f>
        <v>2.2452555611653944</v>
      </c>
      <c r="AC23" s="119">
        <f>+IF('Data 2022'!AA23=0,"",'Data 2022'!AB23*1000000/'Data 2022'!C23)</f>
        <v>1648.3917911555939</v>
      </c>
      <c r="AD23" s="119">
        <f>+IF('Data 2022'!AD23=0,"",('Data 2022'!AE23)*1000000/'Data 2022'!AD23)</f>
        <v>30215.229140682466</v>
      </c>
      <c r="AE23" s="119">
        <f>+IF('Data 2022'!AD23=0,"",('Data 2022'!AE23-'Data 2022'!AF23)*1000000/'Data 2022'!AD23)</f>
        <v>29645.975247049795</v>
      </c>
      <c r="AF23" s="120">
        <f>+IF('Data 2022'!AD23=0,"",'Data 2022'!AD23*1000/'Data 2022'!C23)</f>
        <v>4.6433132369101004</v>
      </c>
      <c r="AG23" s="119">
        <f>+IF('Data 2022'!AD23=0,"",'Data 2022'!AE23*1000000/'Data 2022'!C23)</f>
        <v>140.29877342520268</v>
      </c>
      <c r="AH23" s="119">
        <f>+IF('Data 2022'!AG23=0,"",('Data 2022'!AH23)*1000000/'Data 2022'!AG23)</f>
        <v>130182.64840182647</v>
      </c>
      <c r="AI23" s="119">
        <f>+IF('Data 2022'!AG23=0,"",('Data 2022'!AH23-'Data 2022'!AI23)*1000000/'Data 2022'!AG23)</f>
        <v>128584.47488584474</v>
      </c>
      <c r="AJ23" s="120">
        <f>+IF('Data 2022'!AG23=0,"",'Data 2022'!AG23*1000/'Data 2022'!C23)</f>
        <v>1.9512339995842118</v>
      </c>
      <c r="AK23" s="119">
        <f>+IF('Data 2022'!AG23=0,"",'Data 2022'!AH23*1000000/'Data 2022'!C23)</f>
        <v>254.0168097175611</v>
      </c>
      <c r="AL23" s="119">
        <f>+IF('Data 2022'!AJ23=0,"",('Data 2022'!AK23)*1000000/'Data 2022'!AJ23)</f>
        <v>283008.18553888134</v>
      </c>
      <c r="AM23" s="119">
        <f>+IF('Data 2022'!AJ23=0,"",('Data 2022'!AK23-'Data 2022'!AL23)*1000000/'Data 2022'!AJ23)</f>
        <v>247714.87039563438</v>
      </c>
      <c r="AN23" s="120">
        <f>+IF('Data 2022'!AJ23=0,"",'Data 2022'!AJ23*1000/'Data 2022'!C23)</f>
        <v>4.3538950432122601</v>
      </c>
      <c r="AO23" s="119">
        <f>+IF('Data 2022'!AJ23=0,"",'Data 2022'!AK23*1000000/'Data 2022'!C23)</f>
        <v>1232.1879362062309</v>
      </c>
      <c r="AP23" s="119">
        <f>+IF('Data 2022'!AM23=0,"",('Data 2022'!AN23)*1000000/'Data 2022'!AM23)</f>
        <v>34127.772260840778</v>
      </c>
      <c r="AQ23" s="119" t="e">
        <f>+IF('Data 2022'!AM23=0,"",('Data 2022'!AN23-'Data 2022'!#REF!)*1000000/'Data 2022'!AM23)</f>
        <v>#REF!</v>
      </c>
      <c r="AR23" s="120">
        <f>+IF('Data 2022'!AM23=0,"",'Data 2022'!AM23*1000/'Data 2022'!C23)</f>
        <v>0.89721125003712399</v>
      </c>
      <c r="AS23" s="119">
        <f>+IF('Data 2022'!AM23=0,"",'Data 2022'!AN23*1000000/'Data 2022'!C23)</f>
        <v>30.619821211131239</v>
      </c>
      <c r="AT23" s="119">
        <f>+IF('Data 2022'!AO23=0,"",('Data 2022'!AP23)*1000000/'Data 2022'!AO23)</f>
        <v>74668.495656149971</v>
      </c>
      <c r="AU23" s="119" t="e">
        <f>+IF('Data 2022'!AO23=0,"",('Data 2022'!AP23-'Data 2022'!#REF!)*1000000/'Data 2022'!AO23)</f>
        <v>#REF!</v>
      </c>
      <c r="AV23" s="120">
        <f>+IF('Data 2022'!AO23=0,"",'Data 2022'!AO23*1000/'Data 2022'!C23)</f>
        <v>2.5980814350628139</v>
      </c>
      <c r="AW23" s="119">
        <f>+IF('Data 2022'!AO23=0,"",'Data 2022'!AP23*1000000/'Data 2022'!C23)</f>
        <v>193.9948323483116</v>
      </c>
      <c r="AX23" s="119">
        <f>+IF('Data 2022'!U23=0,"",('Data 2022'!V23)*1000000/'Data 2022'!U23)</f>
        <v>627966.41109894123</v>
      </c>
      <c r="AY23" s="119">
        <f>+IF('Data 2022'!U23=0,"",('Data 2022'!V23-'Data 2022'!W23)*1000000/'Data 2022'!U23)</f>
        <v>309839.35742971889</v>
      </c>
      <c r="AZ23" s="120">
        <f>+IF('Data 2022'!U23=0,"",'Data 2022'!U23*1000/'Data 2022'!C23)</f>
        <v>1.6269193074158772</v>
      </c>
      <c r="BA23" s="119">
        <f>+IF('Data 2022'!U23=0,"",'Data 2022'!V23*1000000/'Data 2022'!C23)</f>
        <v>1021.6506786255235</v>
      </c>
      <c r="BB23" s="119">
        <f>+IF(AT23="","",+IF('Data 2022'!BC23=0,0,('Data 2022'!BD23)*1000000/'Data 2022'!BC23))</f>
        <v>323516.4379311832</v>
      </c>
      <c r="BC23" s="119" t="e">
        <f>+IF(AU23="","",+IF('Data 2022'!BC23=0,"",('Data 2022'!BD23-'Data 2022'!BE23)*1000000/'Data 2022'!BC23))</f>
        <v>#REF!</v>
      </c>
      <c r="BD23" s="120">
        <f>+IF(AV23="","",IF('Data 2022'!BC23=0,"",'Data 2022'!BC23*1000/'Data 2022'!C23))</f>
        <v>37.861512874580498</v>
      </c>
      <c r="BE23" s="119">
        <f>+IF(AW23="","",IF('Data 2022'!BC23=0,"",('Data 2022'!BD23-'Data 2022'!BE23)*1000000/'Data 2022'!C23))</f>
        <v>10686.998903804459</v>
      </c>
      <c r="BF23" s="119">
        <f>+IF('Data 2022'!BC23-'Data 2022'!BF23=0,"",('Data 2022'!BD23-'Data 2022'!BG23)*1000000/('Data 2022'!BC23-'Data 2022'!BF23))</f>
        <v>349884.48133120732</v>
      </c>
      <c r="BG23" s="119" t="e">
        <f>+IF('Data 2022'!BC23-'Data 2022'!BF23=0,"",('Data 2022'!BD23-'Data 2022'!BE23-'Data 2022'!BG23-'Data 2022'!#REF!)*1000000/('Data 2022'!BC23-'Data 2022'!BF23))</f>
        <v>#REF!</v>
      </c>
      <c r="BH23" s="120">
        <f>+IF('Data 2022'!BC23-'Data 2022'!BF23=0,"",('Data 2022'!BC23-'Data 2022'!BF23)*1000/'Data 2022'!C23)</f>
        <v>34.366220189480565</v>
      </c>
      <c r="BI23" s="119" t="e">
        <f>+IF('Data 2022'!BC23-'Data 2022'!BF23=0,"",('Data 2022'!BD23-'Data 2022'!BE23-'Data 2022'!BG23-'Data 2022'!#REF!)*1000000/'Data 2022'!C23)</f>
        <v>#REF!</v>
      </c>
      <c r="BJ23" s="119">
        <f>+IF('Data 2022'!BF23=0,"",('Data 2022'!BG23)*1000000/'Data 2022'!BF23)</f>
        <v>64262.044353810859</v>
      </c>
      <c r="BK23" s="119" t="e">
        <f>+IF('Data 2022'!BF23=0,"",('Data 2022'!BG23-'Data 2022'!#REF!)*1000000/'Data 2022'!BF23)</f>
        <v>#REF!</v>
      </c>
      <c r="BL23" s="120">
        <f>+IF('Data 2022'!BF23=0,"",'Data 2022'!BF23*1000/'Data 2022'!C23)</f>
        <v>3.4952926850999377</v>
      </c>
      <c r="BM23" s="119" t="e">
        <f>+IF('Data 2022'!BF23=0,"",('Data 2022'!BG23-'Data 2022'!#REF!)*1000000/'Data 2022'!C23)</f>
        <v>#REF!</v>
      </c>
      <c r="BN23" s="119">
        <f>+IF('Data 2022'!L23+'Data 2022'!O23+'Data 2022'!X23+'Data 2022'!AA23=0,"",('Data 2022'!M23+'Data 2022'!P23+'Data 2022'!Y23+'Data 2022'!AB23)*1000000/('Data 2022'!L23+'Data 2022'!O23+'Data 2022'!X23+'Data 2022'!AA23))</f>
        <v>424883.63316140388</v>
      </c>
      <c r="BO23" s="119">
        <f>+IF('Data 2022'!L23+'Data 2022'!O23+'Data 2022'!X23+'Data 2022'!AA23=0,"",('Data 2022'!M23-'Data 2022'!N23+'Data 2022'!P23-'Data 2022'!Q23+'Data 2022'!Y23-'Data 2022'!Z23+'Data 2022'!AB23-'Data 2022'!AC23)*1000000/('Data 2022'!L23+'Data 2022'!O23+'Data 2022'!X23+'Data 2022'!AA23))</f>
        <v>383370.54975468607</v>
      </c>
      <c r="BP23" s="120">
        <f>+('Data 2022'!L23+'Data 2022'!O23+'Data 2022'!X23+'Data 2022'!AA23)*1000/'Data 2022'!C23</f>
        <v>18.886281963707646</v>
      </c>
      <c r="BQ23" s="119">
        <f>+('Data 2022'!M23-'Data 2022'!N23+'Data 2022'!P23-'Data 2022'!Q23+'Data 2022'!Y23-'Data 2022'!Z23+'Data 2022'!AB23-'Data 2022'!AC23)*1000000/('Data 2022'!C23)</f>
        <v>7240.444299248612</v>
      </c>
      <c r="BR23" s="122">
        <f>+IF('Data 2022'!AU23=0,"",'Data 2022'!AU23*1000/'Data 2022'!$C23)</f>
        <v>1.0097710195717382</v>
      </c>
      <c r="BS23" s="122">
        <f>+IF('Data 2022'!AV23=0,"",'Data 2022'!AV23*1000/'Data 2022'!$C23)</f>
        <v>0.20789403344124024</v>
      </c>
      <c r="BT23" s="122">
        <f>+IF('Data 2022'!AS23=0,"",'Data 2022'!AS23*1000/'Data 2022'!$C23)</f>
        <v>0.17819488580677734</v>
      </c>
      <c r="BU23" s="122" t="str">
        <f>+IF('Data 2022'!AT23=0,"",'Data 2022'!AT23*1000/'Data 2022'!$C23)</f>
        <v/>
      </c>
      <c r="BV23" s="122">
        <f>+IF('Data 2022'!AU23=0,"",'Data 2022'!AU23*1000/'Data 2022'!$C23)</f>
        <v>1.0097710195717382</v>
      </c>
      <c r="BW23" s="122">
        <f>+IF('Data 2022'!AV23=0,"",'Data 2022'!AV23*1000/'Data 2022'!$C23)</f>
        <v>0.20789403344124024</v>
      </c>
      <c r="BX23" s="122">
        <f>+IF('Data 2022'!AW23=0,"",'Data 2022'!AW23*1000/'Data 2022'!$C23)</f>
        <v>0.71277954322710935</v>
      </c>
      <c r="BY23" s="122">
        <f>+IF('Data 2022'!AX23=0,"",'Data 2022'!AX23*1000/'Data 2022'!$C23)</f>
        <v>0.20789403344124024</v>
      </c>
      <c r="BZ23" s="122">
        <f>+IF('Data 2022'!AY23=0,"",'Data 2022'!AY23*1000/'Data 2022'!$C23)</f>
        <v>1.3958599388197559</v>
      </c>
      <c r="CA23" s="122">
        <f>+IF('Data 2022'!AZ23=0,"",'Data 2022'!AZ23*1000/'Data 2022'!$C23)</f>
        <v>0.14849573817231446</v>
      </c>
      <c r="CB23" s="122">
        <f>+IF('Data 2022'!BA23=0,"",'Data 2022'!BA23*1000/'Data 2022'!$C23)</f>
        <v>3.2966053874253807</v>
      </c>
      <c r="CC23" s="122">
        <f>+IF('Data 2022'!BB23=0,"",'Data 2022'!BB23*1000/'Data 2022'!$C23)</f>
        <v>0.56428380505479492</v>
      </c>
      <c r="CF23" s="81" t="e">
        <f>+IF('Data 2022'!BD23-'Data 2022'!BG23-'Data 2022'!E23+'Data 2022'!BE23+'Data 2022'!#REF!+'Data 2022'!#REF!=0,"",('Data 2022'!BD23-'Data 2022'!BG23-'Data 2022'!E23+'Data 2022'!BE23+'Data 2022'!#REF!+'Data 2022'!#REF!)*1000000/('Data 2022'!BC23-'Data 2022'!BF23-'Data 2022'!D23))</f>
        <v>#REF!</v>
      </c>
      <c r="CG23" s="82">
        <f>+IF('Data 2022'!BD23-'Data 2022'!BG23-'Data 2022'!E23=0,"",('Data 2022'!BD23-'Data 2022'!BG23-'Data 2022'!E23)*1000000/('Data 2022'!BC23-'Data 2022'!BF23-'Data 2022'!D23))</f>
        <v>356254.43448380264</v>
      </c>
      <c r="CH23" s="83">
        <f>+IF('Data 2022'!BC23-'Data 2022'!BF23-'Data 2022'!D23=0,"",('Data 2022'!BC23-'Data 2022'!BF23-'Data 2022'!D23)*1000/'Data 2022'!C23)</f>
        <v>32.367467553681209</v>
      </c>
      <c r="CI23" s="84">
        <f>+IF('Data 2022'!BD23-'Data 2022'!BG23-'Data 2022'!E23=0,"",('Data 2022'!BD23-'Data 2022'!BG23-'Data 2022'!E23)*1000000/'Data 2022'!C23)</f>
        <v>11531.053849009531</v>
      </c>
    </row>
    <row r="24" spans="1:87" x14ac:dyDescent="0.25">
      <c r="A24" s="92" t="s">
        <v>20</v>
      </c>
      <c r="B24" s="119">
        <f>+IF('Data 2022'!D24=0,"",('Data 2022'!E24)*1000000/'Data 2022'!D24)</f>
        <v>268794.88584474887</v>
      </c>
      <c r="C24" s="119" t="e">
        <f>+IF('Data 2022'!D24=0,"",('Data 2022'!E24-'Data 2022'!#REF!)*1000000/'Data 2022'!D24)</f>
        <v>#REF!</v>
      </c>
      <c r="D24" s="120">
        <f>+IF('Data 2022'!D24=0,"",'Data 2022'!D24*1000/'Data 2022'!C24)</f>
        <v>1.7358909321496512</v>
      </c>
      <c r="E24" s="119">
        <f>+IF('Data 2022'!D24=0,"",'Data 2022'!E24*1000000/'Data 2022'!C24)</f>
        <v>466.59860494610018</v>
      </c>
      <c r="F24" s="121">
        <f>+IF('Data 2022'!F24=0,"",('Data 2022'!G24)*1000000/'Data 2022'!F24)</f>
        <v>1269738</v>
      </c>
      <c r="G24" s="121">
        <f>+IF('Data 2022'!F24=0,"",('Data 2022'!G24-'Data 2022'!H24)*1000000/'Data 2022'!F24)</f>
        <v>1024996</v>
      </c>
      <c r="H24" s="120">
        <f>+IF('Data 2022'!F24=0,"",'Data 2022'!F24*1000/'Data 2022'!C24)</f>
        <v>0.15852885225110971</v>
      </c>
      <c r="I24" s="119">
        <f>+IF('Data 2022'!F24=0,"",'Data 2022'!G24*1000000/'Data 2022'!C24)</f>
        <v>201.29010779961953</v>
      </c>
      <c r="J24" s="119">
        <f>+IF('Data 2022'!I24=0,"",('Data 2022'!J24)*1000000/'Data 2022'!I24)</f>
        <v>1783431.5384615385</v>
      </c>
      <c r="K24" s="119">
        <f>+IF('Data 2022'!I24=0,"",('Data 2022'!J24-'Data 2022'!K24)*1000000/'Data 2022'!I24)</f>
        <v>1322716.5384615385</v>
      </c>
      <c r="L24" s="120">
        <f>+IF('Data 2022'!I24=0,"",'Data 2022'!I24*1000/'Data 2022'!C24)</f>
        <v>0.20608750792644262</v>
      </c>
      <c r="M24" s="119">
        <f>+IF('Data 2022'!I24=0,"",'Data 2022'!J24*1000000/'Data 2022'!C24)</f>
        <v>367.54296131896007</v>
      </c>
      <c r="N24" s="119">
        <f>+IF('Data 2022'!L24=0,"",('Data 2022'!M24)*1000000/'Data 2022'!L24)</f>
        <v>952365.92592592584</v>
      </c>
      <c r="O24" s="119">
        <f>+IF('Data 2022'!L24=0,"",('Data 2022'!M24-'Data 2022'!N24)*1000000/'Data 2022'!L24)</f>
        <v>841063.28703703696</v>
      </c>
      <c r="P24" s="120">
        <f>+IF('Data 2022'!L24=0,"",'Data 2022'!L24*1000/'Data 2022'!C24)</f>
        <v>1.7121116043119848</v>
      </c>
      <c r="Q24" s="119">
        <f>+IF('Data 2022'!L24=0,"",'Data 2022'!M24*1000000/'Data 2022'!C24)</f>
        <v>1630.556753329106</v>
      </c>
      <c r="R24" s="119">
        <f>+IF('Data 2022'!O24=0,"",('Data 2022'!P24)*1000000/'Data 2022'!O24)</f>
        <v>111607.85217391304</v>
      </c>
      <c r="S24" s="119">
        <f>+IF('Data 2022'!O24=0,"",('Data 2022'!P24-'Data 2022'!Q24)*1000000/'Data 2022'!O24)</f>
        <v>104177.3739130435</v>
      </c>
      <c r="T24" s="120">
        <f>+IF('Data 2022'!O24=0,"",'Data 2022'!O24*1000/'Data 2022'!C24)</f>
        <v>9.1154090044388081</v>
      </c>
      <c r="U24" s="119">
        <f>+IF('Data 2022'!O24=0,"",'Data 2022'!P24*1000000/'Data 2022'!C24)</f>
        <v>1017.3512206721623</v>
      </c>
      <c r="V24" s="119">
        <f>+IF('Data 2022'!X24=0,"",('Data 2022'!Y24)*1000000/'Data 2022'!X24)</f>
        <v>1318951.554054054</v>
      </c>
      <c r="W24" s="119">
        <f>+IF('Data 2022'!X24=0,"",('Data 2022'!Y24-'Data 2022'!Z24)*1000000/'Data 2022'!X24)</f>
        <v>996713.27702702698</v>
      </c>
      <c r="X24" s="120">
        <f>+IF('Data 2022'!X24=0,"",'Data 2022'!X24*1000/'Data 2022'!C24)</f>
        <v>2.3462270133164238</v>
      </c>
      <c r="Y24" s="119">
        <f>+IF('Data 2022'!X24=0,"",'Data 2022'!Y24*1000000/'Data 2022'!C24)</f>
        <v>3094.5597653772988</v>
      </c>
      <c r="Z24" s="119">
        <f>+IF('Data 2022'!AA24=0,"",('Data 2022'!AB24)*1000000/'Data 2022'!AA24)</f>
        <v>785515.49857549858</v>
      </c>
      <c r="AA24" s="119">
        <f>+IF('Data 2022'!AA24=0,"",('Data 2022'!AB24-'Data 2022'!AC24)*1000000/'Data 2022'!AA24)</f>
        <v>699412.90598290612</v>
      </c>
      <c r="AB24" s="120">
        <f>+IF('Data 2022'!AA24=0,"",'Data 2022'!AA24*1000/'Data 2022'!C24)</f>
        <v>2.7821813570069751</v>
      </c>
      <c r="AC24" s="119">
        <f>+IF('Data 2022'!AA24=0,"",'Data 2022'!AB24*1000000/'Data 2022'!C24)</f>
        <v>2185.4465757767912</v>
      </c>
      <c r="AD24" s="119">
        <f>+IF('Data 2022'!AD24=0,"",('Data 2022'!AE24)*1000000/'Data 2022'!AD24)</f>
        <v>14219.182156133829</v>
      </c>
      <c r="AE24" s="119">
        <f>+IF('Data 2022'!AD24=0,"",('Data 2022'!AE24-'Data 2022'!AF24)*1000000/'Data 2022'!AD24)</f>
        <v>14219.182156133829</v>
      </c>
      <c r="AF24" s="120">
        <f>+IF('Data 2022'!AD24=0,"",'Data 2022'!AD24*1000/'Data 2022'!C24)</f>
        <v>2.1322130627774256</v>
      </c>
      <c r="AG24" s="119">
        <f>+IF('Data 2022'!AD24=0,"",'Data 2022'!AE24*1000000/'Data 2022'!C24)</f>
        <v>30.318325935320228</v>
      </c>
      <c r="AH24" s="119">
        <f>+IF('Data 2022'!AG24=0,"",('Data 2022'!AH24)*1000000/'Data 2022'!AG24)</f>
        <v>152307.6724137931</v>
      </c>
      <c r="AI24" s="119">
        <f>+IF('Data 2022'!AG24=0,"",('Data 2022'!AH24-'Data 2022'!AI24)*1000000/'Data 2022'!AG24)</f>
        <v>152307.6724137931</v>
      </c>
      <c r="AJ24" s="120">
        <f>+IF('Data 2022'!AG24=0,"",'Data 2022'!AG24*1000/'Data 2022'!C24)</f>
        <v>1.8389346861128726</v>
      </c>
      <c r="AK24" s="119">
        <f>+IF('Data 2022'!AG24=0,"",'Data 2022'!AH24*1000000/'Data 2022'!C24)</f>
        <v>280.08386176284085</v>
      </c>
      <c r="AL24" s="119">
        <f>+IF('Data 2022'!AJ24=0,"",('Data 2022'!AK24)*1000000/'Data 2022'!AJ24)</f>
        <v>255446.69030732862</v>
      </c>
      <c r="AM24" s="119">
        <f>+IF('Data 2022'!AJ24=0,"",('Data 2022'!AK24-'Data 2022'!AL24)*1000000/'Data 2022'!AJ24)</f>
        <v>255446.69030732862</v>
      </c>
      <c r="AN24" s="120">
        <f>+IF('Data 2022'!AJ24=0,"",'Data 2022'!AJ24*1000/'Data 2022'!C24)</f>
        <v>3.35288522511097</v>
      </c>
      <c r="AO24" s="119">
        <f>+IF('Data 2022'!AJ24=0,"",'Data 2022'!AK24*1000000/'Data 2022'!C24)</f>
        <v>856.48343373493981</v>
      </c>
      <c r="AP24" s="119">
        <f>+IF('Data 2022'!AM24=0,"",('Data 2022'!AN24)*1000000/'Data 2022'!AM24)</f>
        <v>87562.181818181823</v>
      </c>
      <c r="AQ24" s="119" t="e">
        <f>+IF('Data 2022'!AM24=0,"",('Data 2022'!AN24-'Data 2022'!#REF!)*1000000/'Data 2022'!AM24)</f>
        <v>#REF!</v>
      </c>
      <c r="AR24" s="120">
        <f>+IF('Data 2022'!AM24=0,"",'Data 2022'!AM24*1000/'Data 2022'!C24)</f>
        <v>0.43595434369055169</v>
      </c>
      <c r="AS24" s="119">
        <f>+IF('Data 2022'!AM24=0,"",'Data 2022'!AN24*1000000/'Data 2022'!C24)</f>
        <v>38.173113506658211</v>
      </c>
      <c r="AT24" s="119">
        <f>+IF('Data 2022'!AO24=0,"",('Data 2022'!AP24)*1000000/'Data 2022'!AO24)</f>
        <v>82374.303797468354</v>
      </c>
      <c r="AU24" s="119" t="e">
        <f>+IF('Data 2022'!AO24=0,"",('Data 2022'!AP24-'Data 2022'!#REF!)*1000000/'Data 2022'!AO24)</f>
        <v>#REF!</v>
      </c>
      <c r="AV24" s="120">
        <f>+IF('Data 2022'!AO24=0,"",'Data 2022'!AO24*1000/'Data 2022'!C24)</f>
        <v>1.2523779327837667</v>
      </c>
      <c r="AW24" s="119">
        <f>+IF('Data 2022'!AO24=0,"",'Data 2022'!AP24*1000000/'Data 2022'!C24)</f>
        <v>103.1637603043754</v>
      </c>
      <c r="AX24" s="119">
        <f>+IF('Data 2022'!U24=0,"",('Data 2022'!V24)*1000000/'Data 2022'!U24)</f>
        <v>216561.66666666666</v>
      </c>
      <c r="AY24" s="119">
        <f>+IF('Data 2022'!U24=0,"",('Data 2022'!V24-'Data 2022'!W24)*1000000/'Data 2022'!U24)</f>
        <v>108280.83333333333</v>
      </c>
      <c r="AZ24" s="120">
        <f>+IF('Data 2022'!U24=0,"",'Data 2022'!U24*1000/'Data 2022'!C24)</f>
        <v>0.57070386810399498</v>
      </c>
      <c r="BA24" s="119">
        <f>+IF('Data 2022'!U24=0,"",'Data 2022'!V24*1000000/'Data 2022'!C24)</f>
        <v>123.59258084971465</v>
      </c>
      <c r="BB24" s="119">
        <f>+IF(AT24="","",+IF('Data 2022'!BC24=0,0,('Data 2022'!BD24)*1000000/'Data 2022'!BC24))</f>
        <v>376097.94092342991</v>
      </c>
      <c r="BC24" s="119" t="e">
        <f>+IF(AU24="","",+IF('Data 2022'!BC24=0,"",('Data 2022'!BD24-'Data 2022'!BE24)*1000000/'Data 2022'!BC24))</f>
        <v>#REF!</v>
      </c>
      <c r="BD24" s="120">
        <f>+IF(AV24="","",IF('Data 2022'!BC24=0,"",'Data 2022'!BC24*1000/'Data 2022'!C24))</f>
        <v>27.639505389980975</v>
      </c>
      <c r="BE24" s="119">
        <f>+IF(AW24="","",IF('Data 2022'!BC24=0,"",('Data 2022'!BD24-'Data 2022'!BE24)*1000000/'Data 2022'!C24))</f>
        <v>8945.7269340519979</v>
      </c>
      <c r="BF24" s="119">
        <f>+IF('Data 2022'!BC24-'Data 2022'!BF24=0,"",('Data 2022'!BD24-'Data 2022'!BG24)*1000000/('Data 2022'!BC24-'Data 2022'!BF24))</f>
        <v>395119.87171655468</v>
      </c>
      <c r="BG24" s="119" t="e">
        <f>+IF('Data 2022'!BC24-'Data 2022'!BF24=0,"",('Data 2022'!BD24-'Data 2022'!BE24-'Data 2022'!BG24-'Data 2022'!#REF!)*1000000/('Data 2022'!BC24-'Data 2022'!BF24))</f>
        <v>#REF!</v>
      </c>
      <c r="BH24" s="120">
        <f>+IF('Data 2022'!BC24-'Data 2022'!BF24=0,"",('Data 2022'!BC24-'Data 2022'!BF24)*1000/'Data 2022'!C24)</f>
        <v>25.951173113506659</v>
      </c>
      <c r="BI24" s="119" t="e">
        <f>+IF('Data 2022'!BC24-'Data 2022'!BF24=0,"",('Data 2022'!BD24-'Data 2022'!BE24-'Data 2022'!BG24-'Data 2022'!#REF!)*1000000/'Data 2022'!C24)</f>
        <v>#REF!</v>
      </c>
      <c r="BJ24" s="119">
        <f>+IF('Data 2022'!BF24=0,"",('Data 2022'!BG24)*1000000/'Data 2022'!BF24)</f>
        <v>83713.896713615017</v>
      </c>
      <c r="BK24" s="119" t="e">
        <f>+IF('Data 2022'!BF24=0,"",('Data 2022'!BG24-'Data 2022'!#REF!)*1000000/'Data 2022'!BF24)</f>
        <v>#REF!</v>
      </c>
      <c r="BL24" s="120">
        <f>+IF('Data 2022'!BF24=0,"",'Data 2022'!BF24*1000/'Data 2022'!C24)</f>
        <v>1.6883322764743183</v>
      </c>
      <c r="BM24" s="119" t="e">
        <f>+IF('Data 2022'!BF24=0,"",('Data 2022'!BG24-'Data 2022'!#REF!)*1000000/'Data 2022'!C24)</f>
        <v>#REF!</v>
      </c>
      <c r="BN24" s="119">
        <f>+IF('Data 2022'!L24+'Data 2022'!O24+'Data 2022'!X24+'Data 2022'!AA24=0,"",('Data 2022'!M24+'Data 2022'!P24+'Data 2022'!Y24+'Data 2022'!AB24)*1000000/('Data 2022'!L24+'Data 2022'!O24+'Data 2022'!X24+'Data 2022'!AA24))</f>
        <v>496863.22404371586</v>
      </c>
      <c r="BO24" s="119">
        <f>+IF('Data 2022'!L24+'Data 2022'!O24+'Data 2022'!X24+'Data 2022'!AA24=0,"",('Data 2022'!M24-'Data 2022'!N24+'Data 2022'!P24-'Data 2022'!Q24+'Data 2022'!Y24-'Data 2022'!Z24+'Data 2022'!AB24-'Data 2022'!AC24)*1000000/('Data 2022'!L24+'Data 2022'!O24+'Data 2022'!X24+'Data 2022'!AA24))</f>
        <v>418278.54446100356</v>
      </c>
      <c r="BP24" s="120">
        <f>+('Data 2022'!L24+'Data 2022'!O24+'Data 2022'!X24+'Data 2022'!AA24)*1000/'Data 2022'!C24</f>
        <v>15.955928979074189</v>
      </c>
      <c r="BQ24" s="119">
        <f>+('Data 2022'!M24-'Data 2022'!N24+'Data 2022'!P24-'Data 2022'!Q24+'Data 2022'!Y24-'Data 2022'!Z24+'Data 2022'!AB24-'Data 2022'!AC24)*1000000/('Data 2022'!C24)</f>
        <v>6674.0227488902992</v>
      </c>
      <c r="BR24" s="122">
        <f>+IF('Data 2022'!AU24=0,"",'Data 2022'!AU24*1000/'Data 2022'!$C24)</f>
        <v>0.95117311350665823</v>
      </c>
      <c r="BS24" s="122">
        <f>+IF('Data 2022'!AV24=0,"",'Data 2022'!AV24*1000/'Data 2022'!$C24)</f>
        <v>7.9264426125554857E-2</v>
      </c>
      <c r="BT24" s="122" t="str">
        <f>+IF('Data 2022'!AS24=0,"",'Data 2022'!AS24*1000/'Data 2022'!$C24)</f>
        <v/>
      </c>
      <c r="BU24" s="122" t="str">
        <f>+IF('Data 2022'!AT24=0,"",'Data 2022'!AT24*1000/'Data 2022'!$C24)</f>
        <v/>
      </c>
      <c r="BV24" s="122">
        <f>+IF('Data 2022'!AU24=0,"",'Data 2022'!AU24*1000/'Data 2022'!$C24)</f>
        <v>0.95117311350665823</v>
      </c>
      <c r="BW24" s="122">
        <f>+IF('Data 2022'!AV24=0,"",'Data 2022'!AV24*1000/'Data 2022'!$C24)</f>
        <v>7.9264426125554857E-2</v>
      </c>
      <c r="BX24" s="122">
        <f>+IF('Data 2022'!AW24=0,"",'Data 2022'!AW24*1000/'Data 2022'!$C24)</f>
        <v>1.1097019657577678</v>
      </c>
      <c r="BY24" s="122" t="str">
        <f>+IF('Data 2022'!AX24=0,"",'Data 2022'!AX24*1000/'Data 2022'!$C24)</f>
        <v/>
      </c>
      <c r="BZ24" s="122">
        <f>+IF('Data 2022'!AY24=0,"",'Data 2022'!AY24*1000/'Data 2022'!$C24)</f>
        <v>0.31705770450221943</v>
      </c>
      <c r="CA24" s="122">
        <f>+IF('Data 2022'!AZ24=0,"",'Data 2022'!AZ24*1000/'Data 2022'!$C24)</f>
        <v>0.23779327837666456</v>
      </c>
      <c r="CB24" s="122">
        <f>+IF('Data 2022'!BA24=0,"",'Data 2022'!BA24*1000/'Data 2022'!$C24)</f>
        <v>2.3779327837666457</v>
      </c>
      <c r="CC24" s="122">
        <f>+IF('Data 2022'!BB24=0,"",'Data 2022'!BB24*1000/'Data 2022'!$C24)</f>
        <v>0.31705770450221943</v>
      </c>
      <c r="CF24" s="81" t="e">
        <f>+IF('Data 2022'!BD24-'Data 2022'!BG24-'Data 2022'!E24+'Data 2022'!BE24+'Data 2022'!#REF!+'Data 2022'!#REF!=0,"",('Data 2022'!BD24-'Data 2022'!BG24-'Data 2022'!E24+'Data 2022'!BE24+'Data 2022'!#REF!+'Data 2022'!#REF!)*1000000/('Data 2022'!BC24-'Data 2022'!BF24-'Data 2022'!D24))</f>
        <v>#REF!</v>
      </c>
      <c r="CG24" s="82">
        <f>+IF('Data 2022'!BD24-'Data 2022'!BG24-'Data 2022'!E24=0,"",('Data 2022'!BD24-'Data 2022'!BG24-'Data 2022'!E24)*1000000/('Data 2022'!BC24-'Data 2022'!BF24-'Data 2022'!D24))</f>
        <v>404175.57446808513</v>
      </c>
      <c r="CH24" s="83">
        <f>+IF('Data 2022'!BC24-'Data 2022'!BF24-'Data 2022'!D24=0,"",('Data 2022'!BC24-'Data 2022'!BF24-'Data 2022'!D24)*1000/'Data 2022'!C24)</f>
        <v>24.215282181357008</v>
      </c>
      <c r="CI24" s="84">
        <f>+IF('Data 2022'!BD24-'Data 2022'!BG24-'Data 2022'!E24=0,"",('Data 2022'!BD24-'Data 2022'!BG24-'Data 2022'!E24)*1000000/'Data 2022'!C24)</f>
        <v>9787.2255865567531</v>
      </c>
    </row>
    <row r="25" spans="1:87" x14ac:dyDescent="0.25">
      <c r="A25" s="92" t="s">
        <v>21</v>
      </c>
      <c r="B25" s="119">
        <f>+IF('Data 2022'!D25=0,"",('Data 2022'!E25)*1000000/'Data 2022'!D25)</f>
        <v>275956.28415300546</v>
      </c>
      <c r="C25" s="119" t="e">
        <f>+IF('Data 2022'!D25=0,"",('Data 2022'!E25-'Data 2022'!#REF!)*1000000/'Data 2022'!D25)</f>
        <v>#REF!</v>
      </c>
      <c r="D25" s="120">
        <f>+IF('Data 2022'!D25=0,"",'Data 2022'!D25*1000/'Data 2022'!C25)</f>
        <v>2.5152910452889836</v>
      </c>
      <c r="E25" s="119">
        <f>+IF('Data 2022'!D25=0,"",'Data 2022'!E25*1000000/'Data 2022'!C25)</f>
        <v>694.11037042127691</v>
      </c>
      <c r="F25" s="121">
        <f>+IF('Data 2022'!F25=0,"",('Data 2022'!G25)*1000000/'Data 2022'!F25)</f>
        <v>1400000</v>
      </c>
      <c r="G25" s="121">
        <f>+IF('Data 2022'!F25=0,"",('Data 2022'!G25-'Data 2022'!H25)*1000000/'Data 2022'!F25)</f>
        <v>1400000</v>
      </c>
      <c r="H25" s="120">
        <f>+IF('Data 2022'!F25=0,"",'Data 2022'!F25*1000/'Data 2022'!C25)</f>
        <v>0.10308569857741735</v>
      </c>
      <c r="I25" s="119">
        <f>+IF('Data 2022'!F25=0,"",'Data 2022'!G25*1000000/'Data 2022'!C25)</f>
        <v>144.31997800838431</v>
      </c>
      <c r="J25" s="119">
        <f>+IF('Data 2022'!I25=0,"",('Data 2022'!J25)*1000000/'Data 2022'!I25)</f>
        <v>1200000</v>
      </c>
      <c r="K25" s="119">
        <f>+IF('Data 2022'!I25=0,"",('Data 2022'!J25-'Data 2022'!K25)*1000000/'Data 2022'!I25)</f>
        <v>787500</v>
      </c>
      <c r="L25" s="120">
        <f>+IF('Data 2022'!I25=0,"",'Data 2022'!I25*1000/'Data 2022'!C25)</f>
        <v>0.54979039241289263</v>
      </c>
      <c r="M25" s="119">
        <f>+IF('Data 2022'!I25=0,"",'Data 2022'!J25*1000000/'Data 2022'!C25)</f>
        <v>659.74847089547109</v>
      </c>
      <c r="N25" s="119">
        <f>+IF('Data 2022'!L25=0,"",('Data 2022'!M25)*1000000/'Data 2022'!L25)</f>
        <v>791946.30872483214</v>
      </c>
      <c r="O25" s="119">
        <f>+IF('Data 2022'!L25=0,"",('Data 2022'!M25-'Data 2022'!N25)*1000000/'Data 2022'!L25)</f>
        <v>741610.7382550335</v>
      </c>
      <c r="P25" s="120">
        <f>+IF('Data 2022'!L25=0,"",'Data 2022'!L25*1000/'Data 2022'!C25)</f>
        <v>2.047969211738025</v>
      </c>
      <c r="Q25" s="119">
        <f>+IF('Data 2022'!L25=0,"",'Data 2022'!M25*1000000/'Data 2022'!C25)</f>
        <v>1621.8816576180332</v>
      </c>
      <c r="R25" s="119">
        <f>+IF('Data 2022'!O25=0,"",('Data 2022'!P25)*1000000/'Data 2022'!O25)</f>
        <v>82770.270270270266</v>
      </c>
      <c r="S25" s="119">
        <f>+IF('Data 2022'!O25=0,"",('Data 2022'!P25-'Data 2022'!Q25)*1000000/'Data 2022'!O25)</f>
        <v>82770.270270270266</v>
      </c>
      <c r="T25" s="120">
        <f>+IF('Data 2022'!O25=0,"",'Data 2022'!O25*1000/'Data 2022'!C25)</f>
        <v>8.1368978077108096</v>
      </c>
      <c r="U25" s="119">
        <f>+IF('Data 2022'!O25=0,"",'Data 2022'!P25*1000000/'Data 2022'!C25)</f>
        <v>673.49323070579339</v>
      </c>
      <c r="V25" s="119">
        <f>+IF('Data 2022'!X25=0,"",('Data 2022'!Y25)*1000000/'Data 2022'!X25)</f>
        <v>1020100.5025125629</v>
      </c>
      <c r="W25" s="119">
        <f>+IF('Data 2022'!X25=0,"",('Data 2022'!Y25-'Data 2022'!Z25)*1000000/'Data 2022'!X25)</f>
        <v>894472.36180904531</v>
      </c>
      <c r="X25" s="120">
        <f>+IF('Data 2022'!X25=0,"",'Data 2022'!X25*1000/'Data 2022'!C25)</f>
        <v>2.7352072022541405</v>
      </c>
      <c r="Y25" s="119">
        <f>+IF('Data 2022'!X25=0,"",'Data 2022'!Y25*1000000/'Data 2022'!C25)</f>
        <v>2790.1862414954298</v>
      </c>
      <c r="Z25" s="119">
        <f>+IF('Data 2022'!AA25=0,"",('Data 2022'!AB25)*1000000/'Data 2022'!AA25)</f>
        <v>829787.23404255323</v>
      </c>
      <c r="AA25" s="119">
        <f>+IF('Data 2022'!AA25=0,"",('Data 2022'!AB25-'Data 2022'!AC25)*1000000/'Data 2022'!AA25)</f>
        <v>711246.20060790284</v>
      </c>
      <c r="AB25" s="120">
        <f>+IF('Data 2022'!AA25=0,"",'Data 2022'!AA25*1000/'Data 2022'!C25)</f>
        <v>2.2610129887980208</v>
      </c>
      <c r="AC25" s="119">
        <f>+IF('Data 2022'!AA25=0,"",'Data 2022'!AB25*1000000/'Data 2022'!C25)</f>
        <v>1876.159714108996</v>
      </c>
      <c r="AD25" s="119">
        <f>+IF('Data 2022'!AD25=0,"",('Data 2022'!AE25)*1000000/'Data 2022'!AD25)</f>
        <v>28070.175438596492</v>
      </c>
      <c r="AE25" s="119">
        <f>+IF('Data 2022'!AD25=0,"",('Data 2022'!AE25-'Data 2022'!AF25)*1000000/'Data 2022'!AD25)</f>
        <v>28070.175438596492</v>
      </c>
      <c r="AF25" s="120">
        <f>+IF('Data 2022'!AD25=0,"",'Data 2022'!AD25*1000/'Data 2022'!C25)</f>
        <v>3.9172565459418598</v>
      </c>
      <c r="AG25" s="119">
        <f>+IF('Data 2022'!AD25=0,"",'Data 2022'!AE25*1000000/'Data 2022'!C25)</f>
        <v>109.95807848257851</v>
      </c>
      <c r="AH25" s="119">
        <f>+IF('Data 2022'!AG25=0,"",('Data 2022'!AH25)*1000000/'Data 2022'!AG25)</f>
        <v>145985.40145985401</v>
      </c>
      <c r="AI25" s="119">
        <f>+IF('Data 2022'!AG25=0,"",('Data 2022'!AH25-'Data 2022'!AI25)*1000000/'Data 2022'!AG25)</f>
        <v>145985.40145985401</v>
      </c>
      <c r="AJ25" s="120">
        <f>+IF('Data 2022'!AG25=0,"",'Data 2022'!AG25*1000/'Data 2022'!C25)</f>
        <v>1.8830320940141572</v>
      </c>
      <c r="AK25" s="119">
        <f>+IF('Data 2022'!AG25=0,"",'Data 2022'!AH25*1000000/'Data 2022'!C25)</f>
        <v>274.89519620644631</v>
      </c>
      <c r="AL25" s="119">
        <f>+IF('Data 2022'!AJ25=0,"",('Data 2022'!AK25)*1000000/'Data 2022'!AJ25)</f>
        <v>311203.31950207468</v>
      </c>
      <c r="AM25" s="119">
        <f>+IF('Data 2022'!AJ25=0,"",('Data 2022'!AK25-'Data 2022'!AL25)*1000000/'Data 2022'!AJ25)</f>
        <v>298755.18672199169</v>
      </c>
      <c r="AN25" s="120">
        <f>+IF('Data 2022'!AJ25=0,"",'Data 2022'!AJ25*1000/'Data 2022'!C25)</f>
        <v>4.9687306714315165</v>
      </c>
      <c r="AO25" s="119">
        <f>+IF('Data 2022'!AJ25=0,"",'Data 2022'!AK25*1000000/'Data 2022'!C25)</f>
        <v>1546.2854786612604</v>
      </c>
      <c r="AP25" s="119">
        <f>+IF('Data 2022'!AM25=0,"",('Data 2022'!AN25)*1000000/'Data 2022'!AM25)</f>
        <v>44117.647058823532</v>
      </c>
      <c r="AQ25" s="119" t="e">
        <f>+IF('Data 2022'!AM25=0,"",('Data 2022'!AN25-'Data 2022'!#REF!)*1000000/'Data 2022'!AM25)</f>
        <v>#REF!</v>
      </c>
      <c r="AR25" s="120">
        <f>+IF('Data 2022'!AM25=0,"",'Data 2022'!AM25*1000/'Data 2022'!C25)</f>
        <v>0.46732183355095869</v>
      </c>
      <c r="AS25" s="119">
        <f>+IF('Data 2022'!AM25=0,"",'Data 2022'!AN25*1000000/'Data 2022'!C25)</f>
        <v>20.617139715483471</v>
      </c>
      <c r="AT25" s="119">
        <f>+IF('Data 2022'!AO25=0,"",('Data 2022'!AP25)*1000000/'Data 2022'!AO25)</f>
        <v>84745.762711864416</v>
      </c>
      <c r="AU25" s="119" t="e">
        <f>+IF('Data 2022'!AO25=0,"",('Data 2022'!AP25-'Data 2022'!#REF!)*1000000/'Data 2022'!AO25)</f>
        <v>#REF!</v>
      </c>
      <c r="AV25" s="120">
        <f>+IF('Data 2022'!AO25=0,"",'Data 2022'!AO25*1000/'Data 2022'!C25)</f>
        <v>2.8382929008315578</v>
      </c>
      <c r="AW25" s="119">
        <f>+IF('Data 2022'!AO25=0,"",'Data 2022'!AP25*1000000/'Data 2022'!C25)</f>
        <v>240.53329668064052</v>
      </c>
      <c r="AX25" s="119">
        <f>+IF('Data 2022'!U25=0,"",('Data 2022'!V25)*1000000/'Data 2022'!U25)</f>
        <v>464601.76991150441</v>
      </c>
      <c r="AY25" s="119">
        <f>+IF('Data 2022'!U25=0,"",('Data 2022'!V25-'Data 2022'!W25)*1000000/'Data 2022'!U25)</f>
        <v>232300.8849557522</v>
      </c>
      <c r="AZ25" s="120">
        <f>+IF('Data 2022'!U25=0,"",'Data 2022'!U25*1000/'Data 2022'!C25)</f>
        <v>1.5531578585664216</v>
      </c>
      <c r="BA25" s="119">
        <f>+IF('Data 2022'!U25=0,"",'Data 2022'!V25*1000000/'Data 2022'!C25)</f>
        <v>721.59989004192153</v>
      </c>
      <c r="BB25" s="119">
        <f>+IF(AT25="","",+IF('Data 2022'!BC25=0,0,('Data 2022'!BD25)*1000000/'Data 2022'!BC25))</f>
        <v>334749.1909385114</v>
      </c>
      <c r="BC25" s="119" t="e">
        <f>+IF(AU25="","",+IF('Data 2022'!BC25=0,"",('Data 2022'!BD25-'Data 2022'!BE25)*1000000/'Data 2022'!BC25))</f>
        <v>#REF!</v>
      </c>
      <c r="BD25" s="120">
        <f>+IF(AV25="","",IF('Data 2022'!BC25=0,"",'Data 2022'!BC25*1000/'Data 2022'!C25))</f>
        <v>33.977046251116761</v>
      </c>
      <c r="BE25" s="119">
        <f>+IF(AW25="","",IF('Data 2022'!BC25=0,"",('Data 2022'!BD25-'Data 2022'!BE25)*1000000/'Data 2022'!C25))</f>
        <v>10009.621331867227</v>
      </c>
      <c r="BF25" s="119">
        <f>+IF('Data 2022'!BC25-'Data 2022'!BF25=0,"",('Data 2022'!BD25-'Data 2022'!BG25)*1000000/('Data 2022'!BC25-'Data 2022'!BF25))</f>
        <v>362312.3459556353</v>
      </c>
      <c r="BG25" s="119" t="e">
        <f>+IF('Data 2022'!BC25-'Data 2022'!BF25=0,"",('Data 2022'!BD25-'Data 2022'!BE25-'Data 2022'!BG25-'Data 2022'!#REF!)*1000000/('Data 2022'!BC25-'Data 2022'!BF25))</f>
        <v>#REF!</v>
      </c>
      <c r="BH25" s="120">
        <f>+IF('Data 2022'!BC25-'Data 2022'!BF25=0,"",('Data 2022'!BC25-'Data 2022'!BF25)*1000/'Data 2022'!C25)</f>
        <v>30.671431516734241</v>
      </c>
      <c r="BI25" s="119" t="e">
        <f>+IF('Data 2022'!BC25-'Data 2022'!BF25=0,"",('Data 2022'!BD25-'Data 2022'!BE25-'Data 2022'!BG25-'Data 2022'!#REF!)*1000000/'Data 2022'!C25)</f>
        <v>#REF!</v>
      </c>
      <c r="BJ25" s="119">
        <f>+IF('Data 2022'!BF25=0,"",('Data 2022'!BG25)*1000000/'Data 2022'!BF25)</f>
        <v>79002.079002079015</v>
      </c>
      <c r="BK25" s="119" t="e">
        <f>+IF('Data 2022'!BF25=0,"",('Data 2022'!BG25-'Data 2022'!#REF!)*1000000/'Data 2022'!BF25)</f>
        <v>#REF!</v>
      </c>
      <c r="BL25" s="120">
        <f>+IF('Data 2022'!BF25=0,"",'Data 2022'!BF25*1000/'Data 2022'!C25)</f>
        <v>3.305614734382516</v>
      </c>
      <c r="BM25" s="119" t="e">
        <f>+IF('Data 2022'!BF25=0,"",('Data 2022'!BG25-'Data 2022'!#REF!)*1000000/'Data 2022'!C25)</f>
        <v>#REF!</v>
      </c>
      <c r="BN25" s="119">
        <f>+IF('Data 2022'!L25+'Data 2022'!O25+'Data 2022'!X25+'Data 2022'!AA25=0,"",('Data 2022'!M25+'Data 2022'!P25+'Data 2022'!Y25+'Data 2022'!AB25)*1000000/('Data 2022'!L25+'Data 2022'!O25+'Data 2022'!X25+'Data 2022'!AA25))</f>
        <v>458578.5423268447</v>
      </c>
      <c r="BO25" s="119">
        <f>+IF('Data 2022'!L25+'Data 2022'!O25+'Data 2022'!X25+'Data 2022'!AA25=0,"",('Data 2022'!M25-'Data 2022'!N25+'Data 2022'!P25-'Data 2022'!Q25+'Data 2022'!Y25-'Data 2022'!Z25+'Data 2022'!AB25-'Data 2022'!AC25)*1000000/('Data 2022'!L25+'Data 2022'!O25+'Data 2022'!X25+'Data 2022'!AA25))</f>
        <v>411498.41557265725</v>
      </c>
      <c r="BP25" s="120">
        <f>+('Data 2022'!L25+'Data 2022'!O25+'Data 2022'!X25+'Data 2022'!AA25)*1000/'Data 2022'!C25</f>
        <v>15.181087210500996</v>
      </c>
      <c r="BQ25" s="119">
        <f>+('Data 2022'!M25-'Data 2022'!N25+'Data 2022'!P25-'Data 2022'!Q25+'Data 2022'!Y25-'Data 2022'!Z25+'Data 2022'!AB25-'Data 2022'!AC25)*1000000/('Data 2022'!C25)</f>
        <v>6246.9933337914908</v>
      </c>
      <c r="BR25" s="122">
        <f>+IF('Data 2022'!AU25=0,"",'Data 2022'!AU25*1000/'Data 2022'!$C25)</f>
        <v>1.2370283829290083</v>
      </c>
      <c r="BS25" s="122">
        <f>+IF('Data 2022'!AV25=0,"",'Data 2022'!AV25*1000/'Data 2022'!$C25)</f>
        <v>0.13744759810322316</v>
      </c>
      <c r="BT25" s="122">
        <f>+IF('Data 2022'!AS25=0,"",'Data 2022'!AS25*1000/'Data 2022'!$C25)</f>
        <v>0.68723799051611578</v>
      </c>
      <c r="BU25" s="122">
        <f>+IF('Data 2022'!AT25=0,"",'Data 2022'!AT25*1000/'Data 2022'!$C25)</f>
        <v>0.48106659336128099</v>
      </c>
      <c r="BV25" s="122">
        <f>+IF('Data 2022'!AU25=0,"",'Data 2022'!AU25*1000/'Data 2022'!$C25)</f>
        <v>1.2370283829290083</v>
      </c>
      <c r="BW25" s="122">
        <f>+IF('Data 2022'!AV25=0,"",'Data 2022'!AV25*1000/'Data 2022'!$C25)</f>
        <v>0.13744759810322316</v>
      </c>
      <c r="BX25" s="122">
        <f>+IF('Data 2022'!AW25=0,"",'Data 2022'!AW25*1000/'Data 2022'!$C25)</f>
        <v>1.1683045838773967</v>
      </c>
      <c r="BY25" s="122">
        <f>+IF('Data 2022'!AX25=0,"",'Data 2022'!AX25*1000/'Data 2022'!$C25)</f>
        <v>0.54979039241289263</v>
      </c>
      <c r="BZ25" s="122">
        <f>+IF('Data 2022'!AY25=0,"",'Data 2022'!AY25*1000/'Data 2022'!$C25)</f>
        <v>1.924266373445124</v>
      </c>
      <c r="CA25" s="122">
        <f>+IF('Data 2022'!AZ25=0,"",'Data 2022'!AZ25*1000/'Data 2022'!$C25)</f>
        <v>0.54979039241289263</v>
      </c>
      <c r="CB25" s="122">
        <f>+IF('Data 2022'!BA25=0,"",'Data 2022'!BA25*1000/'Data 2022'!$C25)</f>
        <v>5.016837330767645</v>
      </c>
      <c r="CC25" s="122">
        <f>+IF('Data 2022'!BB25=0,"",'Data 2022'!BB25*1000/'Data 2022'!$C25)</f>
        <v>1.7180949762902893</v>
      </c>
      <c r="CF25" s="81" t="e">
        <f>+IF('Data 2022'!BD25-'Data 2022'!BG25-'Data 2022'!E25+'Data 2022'!BE25+'Data 2022'!#REF!+'Data 2022'!#REF!=0,"",('Data 2022'!BD25-'Data 2022'!BG25-'Data 2022'!E25+'Data 2022'!BE25+'Data 2022'!#REF!+'Data 2022'!#REF!)*1000000/('Data 2022'!BC25-'Data 2022'!BF25-'Data 2022'!D25))</f>
        <v>#REF!</v>
      </c>
      <c r="CG25" s="82">
        <f>+IF('Data 2022'!BD25-'Data 2022'!BG25-'Data 2022'!E25=0,"",('Data 2022'!BD25-'Data 2022'!BG25-'Data 2022'!E25)*1000000/('Data 2022'!BC25-'Data 2022'!BF25-'Data 2022'!D25))</f>
        <v>370026.84891383955</v>
      </c>
      <c r="CH25" s="83">
        <f>+IF('Data 2022'!BC25-'Data 2022'!BF25-'Data 2022'!D25=0,"",('Data 2022'!BC25-'Data 2022'!BF25-'Data 2022'!D25)*1000/'Data 2022'!C25)</f>
        <v>28.156140471445259</v>
      </c>
      <c r="CI25" s="84">
        <f>+IF('Data 2022'!BD25-'Data 2022'!BG25-'Data 2022'!E25=0,"",('Data 2022'!BD25-'Data 2022'!BG25-'Data 2022'!E25)*1000000/'Data 2022'!C25)</f>
        <v>10418.527936224316</v>
      </c>
    </row>
    <row r="26" spans="1:87" x14ac:dyDescent="0.25">
      <c r="A26" s="92" t="s">
        <v>22</v>
      </c>
      <c r="B26" s="119">
        <f>+IF('Data 2022'!D26=0,"",('Data 2022'!E26)*1000000/'Data 2022'!D26)</f>
        <v>225187.03241895261</v>
      </c>
      <c r="C26" s="119" t="e">
        <f>+IF('Data 2022'!D26=0,"",('Data 2022'!E26-'Data 2022'!#REF!)*1000000/'Data 2022'!D26)</f>
        <v>#REF!</v>
      </c>
      <c r="D26" s="120">
        <f>+IF('Data 2022'!D26=0,"",'Data 2022'!D26*1000/'Data 2022'!C26)</f>
        <v>0.84780701290738603</v>
      </c>
      <c r="E26" s="119">
        <f>+IF('Data 2022'!D26=0,"",'Data 2022'!E26*1000000/'Data 2022'!C26)</f>
        <v>190.91514530059092</v>
      </c>
      <c r="F26" s="121">
        <f>+IF('Data 2022'!F26=0,"",('Data 2022'!G26)*1000000/'Data 2022'!F26)</f>
        <v>647619.04761904757</v>
      </c>
      <c r="G26" s="121">
        <f>+IF('Data 2022'!F26=0,"",('Data 2022'!G26-'Data 2022'!H26)*1000000/'Data 2022'!F26)</f>
        <v>647619.04761904757</v>
      </c>
      <c r="H26" s="120">
        <f>+IF('Data 2022'!F26=0,"",'Data 2022'!F26*1000/'Data 2022'!C26)</f>
        <v>4.4398871000137424E-2</v>
      </c>
      <c r="I26" s="119">
        <f>+IF('Data 2022'!F26=0,"",'Data 2022'!G26*1000000/'Data 2022'!C26)</f>
        <v>28.75355455246995</v>
      </c>
      <c r="J26" s="119">
        <f>+IF('Data 2022'!I26=0,"",('Data 2022'!J26)*1000000/'Data 2022'!I26)</f>
        <v>2023602.4844720496</v>
      </c>
      <c r="K26" s="119">
        <f>+IF('Data 2022'!I26=0,"",('Data 2022'!J26-'Data 2022'!K26)*1000000/'Data 2022'!I26)</f>
        <v>1667080.7453416151</v>
      </c>
      <c r="L26" s="120">
        <f>+IF('Data 2022'!I26=0,"",'Data 2022'!I26*1000/'Data 2022'!C26)</f>
        <v>0.17019567216719347</v>
      </c>
      <c r="M26" s="119">
        <f>+IF('Data 2022'!I26=0,"",'Data 2022'!J26*1000000/'Data 2022'!C26)</f>
        <v>344.40838504392315</v>
      </c>
      <c r="N26" s="119">
        <f>+IF('Data 2022'!L26=0,"",('Data 2022'!M26)*1000000/'Data 2022'!L26)</f>
        <v>720273.67096571252</v>
      </c>
      <c r="O26" s="119">
        <f>+IF('Data 2022'!L26=0,"",('Data 2022'!M26-'Data 2022'!N26)*1000000/'Data 2022'!L26)</f>
        <v>720273.67096571252</v>
      </c>
      <c r="P26" s="120">
        <f>+IF('Data 2022'!L26=0,"",'Data 2022'!L26*1000/'Data 2022'!C26)</f>
        <v>2.6884573506559404</v>
      </c>
      <c r="Q26" s="119">
        <f>+IF('Data 2022'!L26=0,"",'Data 2022'!M26*1000000/'Data 2022'!C26)</f>
        <v>1936.425045191708</v>
      </c>
      <c r="R26" s="119">
        <f>+IF('Data 2022'!O26=0,"",('Data 2022'!P26)*1000000/'Data 2022'!O26)</f>
        <v>82754.938601174581</v>
      </c>
      <c r="S26" s="119">
        <f>+IF('Data 2022'!O26=0,"",('Data 2022'!P26-'Data 2022'!Q26)*1000000/'Data 2022'!O26)</f>
        <v>82754.938601174581</v>
      </c>
      <c r="T26" s="120">
        <f>+IF('Data 2022'!O26=0,"",'Data 2022'!O26*1000/'Data 2022'!C26)</f>
        <v>3.1679651574574246</v>
      </c>
      <c r="U26" s="119">
        <f>+IF('Data 2022'!O26=0,"",'Data 2022'!P26*1000000/'Data 2022'!C26)</f>
        <v>262.16476209604957</v>
      </c>
      <c r="V26" s="119">
        <f>+IF('Data 2022'!X26=0,"",('Data 2022'!Y26)*1000000/'Data 2022'!X26)</f>
        <v>720301.99362982181</v>
      </c>
      <c r="W26" s="119">
        <f>+IF('Data 2022'!X26=0,"",('Data 2022'!Y26-'Data 2022'!Z26)*1000000/'Data 2022'!X26)</f>
        <v>714639.6130706619</v>
      </c>
      <c r="X26" s="120">
        <f>+IF('Data 2022'!X26=0,"",'Data 2022'!X26*1000/'Data 2022'!C26)</f>
        <v>1.7922344260388807</v>
      </c>
      <c r="Y26" s="119">
        <f>+IF('Data 2022'!X26=0,"",'Data 2022'!Y26*1000000/'Data 2022'!C26)</f>
        <v>1290.9500301278053</v>
      </c>
      <c r="Z26" s="119">
        <f>+IF('Data 2022'!AA26=0,"",('Data 2022'!AB26)*1000000/'Data 2022'!AA26)</f>
        <v>874757.281553398</v>
      </c>
      <c r="AA26" s="119">
        <f>+IF('Data 2022'!AA26=0,"",('Data 2022'!AB26-'Data 2022'!AC26)*1000000/'Data 2022'!AA26)</f>
        <v>873786.40776699025</v>
      </c>
      <c r="AB26" s="120">
        <f>+IF('Data 2022'!AA26=0,"",'Data 2022'!AA26*1000/'Data 2022'!C26)</f>
        <v>1.3065953465754727</v>
      </c>
      <c r="AC26" s="119">
        <f>+IF('Data 2022'!AA26=0,"",'Data 2022'!AB26*1000000/'Data 2022'!C26)</f>
        <v>1142.9537934606806</v>
      </c>
      <c r="AD26" s="119">
        <f>+IF('Data 2022'!AD26=0,"",('Data 2022'!AE26)*1000000/'Data 2022'!AD26)</f>
        <v>35894.559730790803</v>
      </c>
      <c r="AE26" s="119">
        <f>+IF('Data 2022'!AD26=0,"",('Data 2022'!AE26-'Data 2022'!AF26)*1000000/'Data 2022'!AD26)</f>
        <v>35894.559730790803</v>
      </c>
      <c r="AF26" s="120">
        <f>+IF('Data 2022'!AD26=0,"",'Data 2022'!AD26*1000/'Data 2022'!C26)</f>
        <v>0.75393511422138126</v>
      </c>
      <c r="AG26" s="119">
        <f>+IF('Data 2022'!AD26=0,"",'Data 2022'!AE26*1000000/'Data 2022'!C26)</f>
        <v>27.062168990559954</v>
      </c>
      <c r="AH26" s="119">
        <f>+IF('Data 2022'!AG26=0,"",('Data 2022'!AH26)*1000000/'Data 2022'!AG26)</f>
        <v>173515.98173515982</v>
      </c>
      <c r="AI26" s="119">
        <f>+IF('Data 2022'!AG26=0,"",('Data 2022'!AH26-'Data 2022'!AI26)*1000000/'Data 2022'!AG26)</f>
        <v>173515.98173515982</v>
      </c>
      <c r="AJ26" s="120">
        <f>+IF('Data 2022'!AG26=0,"",'Data 2022'!AG26*1000/'Data 2022'!C26)</f>
        <v>0.46301679757286174</v>
      </c>
      <c r="AK26" s="119">
        <f>+IF('Data 2022'!AG26=0,"",'Data 2022'!AH26*1000000/'Data 2022'!C26)</f>
        <v>80.340814190724871</v>
      </c>
      <c r="AL26" s="119">
        <f>+IF('Data 2022'!AJ26=0,"",('Data 2022'!AK26)*1000000/'Data 2022'!AJ26)</f>
        <v>226727.41078208049</v>
      </c>
      <c r="AM26" s="119">
        <f>+IF('Data 2022'!AJ26=0,"",('Data 2022'!AK26-'Data 2022'!AL26)*1000000/'Data 2022'!AJ26)</f>
        <v>226119.96962794228</v>
      </c>
      <c r="AN26" s="120">
        <f>+IF('Data 2022'!AJ26=0,"",'Data 2022'!AJ26*1000/'Data 2022'!C26)</f>
        <v>2.7844434812943328</v>
      </c>
      <c r="AO26" s="119">
        <f>+IF('Data 2022'!AJ26=0,"",'Data 2022'!AK26*1000000/'Data 2022'!C26)</f>
        <v>631.30966098290639</v>
      </c>
      <c r="AP26" s="119">
        <f>+IF('Data 2022'!AM26=0,"",('Data 2022'!AN26)*1000000/'Data 2022'!AM26)</f>
        <v>16666.666666666668</v>
      </c>
      <c r="AQ26" s="119" t="e">
        <f>+IF('Data 2022'!AM26=0,"",('Data 2022'!AN26-'Data 2022'!#REF!)*1000000/'Data 2022'!AM26)</f>
        <v>#REF!</v>
      </c>
      <c r="AR26" s="120">
        <f>+IF('Data 2022'!AM26=0,"",'Data 2022'!AM26*1000/'Data 2022'!C26)</f>
        <v>2.5370783428649957E-2</v>
      </c>
      <c r="AS26" s="119">
        <f>+IF('Data 2022'!AM26=0,"",'Data 2022'!AN26*1000000/'Data 2022'!C26)</f>
        <v>0.42284639047749928</v>
      </c>
      <c r="AT26" s="119">
        <f>+IF('Data 2022'!AO26=0,"",('Data 2022'!AP26)*1000000/'Data 2022'!AO26)</f>
        <v>53465.346534653465</v>
      </c>
      <c r="AU26" s="119" t="e">
        <f>+IF('Data 2022'!AO26=0,"",('Data 2022'!AP26-'Data 2022'!#REF!)*1000000/'Data 2022'!AO26)</f>
        <v>#REF!</v>
      </c>
      <c r="AV26" s="120">
        <f>+IF('Data 2022'!AO26=0,"",'Data 2022'!AO26*1000/'Data 2022'!C26)</f>
        <v>0.21353742719113714</v>
      </c>
      <c r="AW26" s="119">
        <f>+IF('Data 2022'!AO26=0,"",'Data 2022'!AP26*1000000/'Data 2022'!C26)</f>
        <v>11.41685254289248</v>
      </c>
      <c r="AX26" s="119">
        <f>+IF('Data 2022'!U26=0,"",('Data 2022'!V26)*1000000/'Data 2022'!U26)</f>
        <v>501079.63927346631</v>
      </c>
      <c r="AY26" s="119">
        <f>+IF('Data 2022'!U26=0,"",('Data 2022'!V26-'Data 2022'!W26)*1000000/'Data 2022'!U26)</f>
        <v>231931.91921757907</v>
      </c>
      <c r="AZ26" s="120">
        <f>+IF('Data 2022'!U26=0,"",'Data 2022'!U26*1000/'Data 2022'!C26)</f>
        <v>1.664534816114676</v>
      </c>
      <c r="BA26" s="119">
        <f>+IF('Data 2022'!U26=0,"",'Data 2022'!V26*1000000/'Data 2022'!C26)</f>
        <v>834.06450521686736</v>
      </c>
      <c r="BB26" s="119">
        <f>+IF(AT26="","",+IF('Data 2022'!BC26=0,0,('Data 2022'!BD26)*1000000/'Data 2022'!BC26))</f>
        <v>396156.50927466864</v>
      </c>
      <c r="BC26" s="119" t="e">
        <f>+IF(AU26="","",+IF('Data 2022'!BC26=0,"",('Data 2022'!BD26-'Data 2022'!BE26)*1000000/'Data 2022'!BC26))</f>
        <v>#REF!</v>
      </c>
      <c r="BD26" s="120">
        <f>+IF(AV26="","",IF('Data 2022'!BC26=0,"",'Data 2022'!BC26*1000/'Data 2022'!C26))</f>
        <v>17.40456885524911</v>
      </c>
      <c r="BE26" s="119">
        <f>+IF(AW26="","",IF('Data 2022'!BC26=0,"",('Data 2022'!BD26-'Data 2022'!BE26)*1000000/'Data 2022'!C26))</f>
        <v>6373.1407972768684</v>
      </c>
      <c r="BF26" s="119">
        <f>+IF('Data 2022'!BC26-'Data 2022'!BF26=0,"",('Data 2022'!BD26-'Data 2022'!BG26)*1000000/('Data 2022'!BC26-'Data 2022'!BF26))</f>
        <v>400980.40423199616</v>
      </c>
      <c r="BG26" s="119" t="e">
        <f>+IF('Data 2022'!BC26-'Data 2022'!BF26=0,"",('Data 2022'!BD26-'Data 2022'!BE26-'Data 2022'!BG26-'Data 2022'!#REF!)*1000000/('Data 2022'!BC26-'Data 2022'!BF26))</f>
        <v>#REF!</v>
      </c>
      <c r="BH26" s="120">
        <f>+IF('Data 2022'!BC26-'Data 2022'!BF26=0,"",('Data 2022'!BC26-'Data 2022'!BF26)*1000/'Data 2022'!C26)</f>
        <v>17.165660644629323</v>
      </c>
      <c r="BI26" s="119" t="e">
        <f>+IF('Data 2022'!BC26-'Data 2022'!BF26=0,"",('Data 2022'!BD26-'Data 2022'!BE26-'Data 2022'!BG26-'Data 2022'!#REF!)*1000000/'Data 2022'!C26)</f>
        <v>#REF!</v>
      </c>
      <c r="BJ26" s="119">
        <f>+IF('Data 2022'!BF26=0,"",('Data 2022'!BG26)*1000000/'Data 2022'!BF26)</f>
        <v>49557.52212389381</v>
      </c>
      <c r="BK26" s="119" t="e">
        <f>+IF('Data 2022'!BF26=0,"",('Data 2022'!BG26-'Data 2022'!#REF!)*1000000/'Data 2022'!BF26)</f>
        <v>#REF!</v>
      </c>
      <c r="BL26" s="120">
        <f>+IF('Data 2022'!BF26=0,"",'Data 2022'!BF26*1000/'Data 2022'!C26)</f>
        <v>0.23890821061978709</v>
      </c>
      <c r="BM26" s="119" t="e">
        <f>+IF('Data 2022'!BF26=0,"",('Data 2022'!BG26-'Data 2022'!#REF!)*1000000/'Data 2022'!C26)</f>
        <v>#REF!</v>
      </c>
      <c r="BN26" s="119">
        <f>+IF('Data 2022'!L26+'Data 2022'!O26+'Data 2022'!X26+'Data 2022'!AA26=0,"",('Data 2022'!M26+'Data 2022'!P26+'Data 2022'!Y26+'Data 2022'!AB26)*1000000/('Data 2022'!L26+'Data 2022'!O26+'Data 2022'!X26+'Data 2022'!AA26))</f>
        <v>517293.48159690254</v>
      </c>
      <c r="BO26" s="119">
        <f>+IF('Data 2022'!L26+'Data 2022'!O26+'Data 2022'!X26+'Data 2022'!AA26=0,"",('Data 2022'!M26-'Data 2022'!N26+'Data 2022'!P26-'Data 2022'!Q26+'Data 2022'!Y26-'Data 2022'!Z26+'Data 2022'!AB26-'Data 2022'!AC26)*1000000/('Data 2022'!L26+'Data 2022'!O26+'Data 2022'!X26+'Data 2022'!AA26))</f>
        <v>516018.60377269413</v>
      </c>
      <c r="BP26" s="120">
        <f>+('Data 2022'!L26+'Data 2022'!O26+'Data 2022'!X26+'Data 2022'!AA26)*1000/'Data 2022'!C26</f>
        <v>8.9552522807277182</v>
      </c>
      <c r="BQ26" s="119">
        <f>+('Data 2022'!M26-'Data 2022'!N26+'Data 2022'!P26-'Data 2022'!Q26+'Data 2022'!Y26-'Data 2022'!Z26+'Data 2022'!AB26-'Data 2022'!AC26)*1000000/('Data 2022'!C26)</f>
        <v>4621.0767783333522</v>
      </c>
      <c r="BR26" s="122">
        <f>+IF('Data 2022'!AU26=0,"",'Data 2022'!AU26*1000/'Data 2022'!$C26)</f>
        <v>0.11205429347653731</v>
      </c>
      <c r="BS26" s="122">
        <f>+IF('Data 2022'!AV26=0,"",'Data 2022'!AV26*1000/'Data 2022'!$C26)</f>
        <v>3.1713479285812446E-2</v>
      </c>
      <c r="BT26" s="122">
        <f>+IF('Data 2022'!AS26=0,"",'Data 2022'!AS26*1000/'Data 2022'!$C26)</f>
        <v>0.2917640094294745</v>
      </c>
      <c r="BU26" s="122">
        <f>+IF('Data 2022'!AT26=0,"",'Data 2022'!AT26*1000/'Data 2022'!$C26)</f>
        <v>0.1754812520481622</v>
      </c>
      <c r="BV26" s="122">
        <f>+IF('Data 2022'!AU26=0,"",'Data 2022'!AU26*1000/'Data 2022'!$C26)</f>
        <v>0.11205429347653731</v>
      </c>
      <c r="BW26" s="122">
        <f>+IF('Data 2022'!AV26=0,"",'Data 2022'!AV26*1000/'Data 2022'!$C26)</f>
        <v>3.1713479285812446E-2</v>
      </c>
      <c r="BX26" s="122">
        <f>+IF('Data 2022'!AW26=0,"",'Data 2022'!AW26*1000/'Data 2022'!$C26)</f>
        <v>0.41227523071556182</v>
      </c>
      <c r="BY26" s="122">
        <f>+IF('Data 2022'!AX26=0,"",'Data 2022'!AX26*1000/'Data 2022'!$C26)</f>
        <v>0.14799623666712475</v>
      </c>
      <c r="BZ26" s="122">
        <f>+IF('Data 2022'!AY26=0,"",'Data 2022'!AY26*1000/'Data 2022'!$C26)</f>
        <v>0.63638381766863639</v>
      </c>
      <c r="CA26" s="122">
        <f>+IF('Data 2022'!AZ26=0,"",'Data 2022'!AZ26*1000/'Data 2022'!$C26)</f>
        <v>0.31290632895334947</v>
      </c>
      <c r="CB26" s="122">
        <f>+IF('Data 2022'!BA26=0,"",'Data 2022'!BA26*1000/'Data 2022'!$C26)</f>
        <v>1.4884192944807975</v>
      </c>
      <c r="CC26" s="122">
        <f>+IF('Data 2022'!BB26=0,"",'Data 2022'!BB26*1000/'Data 2022'!$C26)</f>
        <v>0.67866845671638631</v>
      </c>
      <c r="CF26" s="81" t="e">
        <f>+IF('Data 2022'!BD26-'Data 2022'!BG26-'Data 2022'!E26+'Data 2022'!BE26+'Data 2022'!#REF!+'Data 2022'!#REF!=0,"",('Data 2022'!BD26-'Data 2022'!BG26-'Data 2022'!E26+'Data 2022'!BE26+'Data 2022'!#REF!+'Data 2022'!#REF!)*1000000/('Data 2022'!BC26-'Data 2022'!BF26-'Data 2022'!D26))</f>
        <v>#REF!</v>
      </c>
      <c r="CG26" s="82">
        <f>+IF('Data 2022'!BD26-'Data 2022'!BG26-'Data 2022'!E26=0,"",('Data 2022'!BD26-'Data 2022'!BG26-'Data 2022'!E26)*1000000/('Data 2022'!BC26-'Data 2022'!BF26-'Data 2022'!D26))</f>
        <v>410113.88813308964</v>
      </c>
      <c r="CH26" s="83">
        <f>+IF('Data 2022'!BC26-'Data 2022'!BF26-'Data 2022'!D26=0,"",('Data 2022'!BC26-'Data 2022'!BF26-'Data 2022'!D26)*1000/'Data 2022'!C26)</f>
        <v>16.317853631721935</v>
      </c>
      <c r="CI26" s="84">
        <f>+IF('Data 2022'!BD26-'Data 2022'!BG26-'Data 2022'!E26=0,"",('Data 2022'!BD26-'Data 2022'!BG26-'Data 2022'!E26)*1000000/'Data 2022'!C26)</f>
        <v>6692.1783988921416</v>
      </c>
    </row>
    <row r="27" spans="1:87" x14ac:dyDescent="0.25">
      <c r="A27" s="92" t="s">
        <v>24</v>
      </c>
      <c r="B27" s="119">
        <f>+IF('Data 2022'!D27=0,"",('Data 2022'!E27)*1000000/'Data 2022'!D27)</f>
        <v>156652.36051502146</v>
      </c>
      <c r="C27" s="119" t="e">
        <f>+IF('Data 2022'!D27=0,"",('Data 2022'!E27-'Data 2022'!#REF!)*1000000/'Data 2022'!D27)</f>
        <v>#REF!</v>
      </c>
      <c r="D27" s="120">
        <f>+IF('Data 2022'!D27=0,"",'Data 2022'!D27*1000/'Data 2022'!C27)</f>
        <v>1.3342113551120909</v>
      </c>
      <c r="E27" s="119">
        <f>+IF('Data 2022'!D27=0,"",'Data 2022'!E27*1000000/'Data 2022'!C27)</f>
        <v>209.00735820425459</v>
      </c>
      <c r="F27" s="121">
        <f>+IF('Data 2022'!F27=0,"",('Data 2022'!G27)*1000000/'Data 2022'!F27)</f>
        <v>673076.92307692301</v>
      </c>
      <c r="G27" s="121">
        <f>+IF('Data 2022'!F27=0,"",('Data 2022'!G27-'Data 2022'!H27)*1000000/'Data 2022'!F27)</f>
        <v>576923.07692307688</v>
      </c>
      <c r="H27" s="120">
        <f>+IF('Data 2022'!F27=0,"",'Data 2022'!F27*1000/'Data 2022'!C27)</f>
        <v>5.9552781515732817E-2</v>
      </c>
      <c r="I27" s="119">
        <f>+IF('Data 2022'!F27=0,"",'Data 2022'!G27*1000000/'Data 2022'!C27)</f>
        <v>40.083602943281704</v>
      </c>
      <c r="J27" s="119">
        <f>+IF('Data 2022'!I27=0,"",('Data 2022'!J27)*1000000/'Data 2022'!I27)</f>
        <v>1350515.463917526</v>
      </c>
      <c r="K27" s="119">
        <f>+IF('Data 2022'!I27=0,"",('Data 2022'!J27-'Data 2022'!K27)*1000000/'Data 2022'!I27)</f>
        <v>1103092.7835051548</v>
      </c>
      <c r="L27" s="120">
        <f>+IF('Data 2022'!I27=0,"",'Data 2022'!I27*1000/'Data 2022'!C27)</f>
        <v>0.27772210610702319</v>
      </c>
      <c r="M27" s="119">
        <f>+IF('Data 2022'!I27=0,"",'Data 2022'!J27*1000000/'Data 2022'!C27)</f>
        <v>375.06799896927879</v>
      </c>
      <c r="N27" s="119">
        <f>+IF('Data 2022'!L27=0,"",('Data 2022'!M27)*1000000/'Data 2022'!L27)</f>
        <v>915169.66067864269</v>
      </c>
      <c r="O27" s="119">
        <f>+IF('Data 2022'!L27=0,"",('Data 2022'!M27-'Data 2022'!N27)*1000000/'Data 2022'!L27)</f>
        <v>780439.12175648706</v>
      </c>
      <c r="P27" s="120">
        <f>+IF('Data 2022'!L27=0,"",'Data 2022'!L27*1000/'Data 2022'!C27)</f>
        <v>2.8688407249405903</v>
      </c>
      <c r="Q27" s="119">
        <f>+IF('Data 2022'!L27=0,"",'Data 2022'!M27*1000000/'Data 2022'!C27)</f>
        <v>2625.4759927849514</v>
      </c>
      <c r="R27" s="119">
        <f>+IF('Data 2022'!O27=0,"",('Data 2022'!P27)*1000000/'Data 2022'!O27)</f>
        <v>135818.90812250334</v>
      </c>
      <c r="S27" s="119">
        <f>+IF('Data 2022'!O27=0,"",('Data 2022'!P27-'Data 2022'!Q27)*1000000/'Data 2022'!O27)</f>
        <v>135685.75233022639</v>
      </c>
      <c r="T27" s="120">
        <f>+IF('Data 2022'!O27=0,"",'Data 2022'!O27*1000/'Data 2022'!C27)</f>
        <v>2.1501989864574687</v>
      </c>
      <c r="U27" s="119">
        <f>+IF('Data 2022'!O27=0,"",'Data 2022'!P27*1000000/'Data 2022'!C27)</f>
        <v>292.03767858676667</v>
      </c>
      <c r="V27" s="119">
        <f>+IF('Data 2022'!X27=0,"",('Data 2022'!Y27)*1000000/'Data 2022'!X27)</f>
        <v>1612068.9655172415</v>
      </c>
      <c r="W27" s="119">
        <f>+IF('Data 2022'!X27=0,"",('Data 2022'!Y27-'Data 2022'!Z27)*1000000/'Data 2022'!X27)</f>
        <v>1198275.8620689656</v>
      </c>
      <c r="X27" s="120">
        <f>+IF('Data 2022'!X27=0,"",'Data 2022'!X27*1000/'Data 2022'!C27)</f>
        <v>0.99636384459014515</v>
      </c>
      <c r="Y27" s="119">
        <f>+IF('Data 2022'!X27=0,"",'Data 2022'!Y27*1000000/'Data 2022'!C27)</f>
        <v>1606.2072322272168</v>
      </c>
      <c r="Z27" s="119">
        <f>+IF('Data 2022'!AA27=0,"",('Data 2022'!AB27)*1000000/'Data 2022'!AA27)</f>
        <v>752442.99674267101</v>
      </c>
      <c r="AA27" s="119">
        <f>+IF('Data 2022'!AA27=0,"",('Data 2022'!AB27-'Data 2022'!AC27)*1000000/'Data 2022'!AA27)</f>
        <v>654723.12703583064</v>
      </c>
      <c r="AB27" s="120">
        <f>+IF('Data 2022'!AA27=0,"",'Data 2022'!AA27*1000/'Data 2022'!C27)</f>
        <v>1.7579523005124975</v>
      </c>
      <c r="AC27" s="119">
        <f>+IF('Data 2022'!AA27=0,"",'Data 2022'!AB27*1000000/'Data 2022'!C27)</f>
        <v>1322.7588971282962</v>
      </c>
      <c r="AD27" s="119">
        <f>+IF('Data 2022'!AD27=0,"",('Data 2022'!AE27)*1000000/'Data 2022'!AD27)</f>
        <v>18709.073900841908</v>
      </c>
      <c r="AE27" s="119">
        <f>+IF('Data 2022'!AD27=0,"",('Data 2022'!AE27-'Data 2022'!AF27)*1000000/'Data 2022'!AD27)</f>
        <v>18709.073900841908</v>
      </c>
      <c r="AF27" s="120">
        <f>+IF('Data 2022'!AD27=0,"",'Data 2022'!AD27*1000/'Data 2022'!C27)</f>
        <v>3.0606693961691529</v>
      </c>
      <c r="AG27" s="119">
        <f>+IF('Data 2022'!AD27=0,"",'Data 2022'!AE27*1000000/'Data 2022'!C27)</f>
        <v>57.262289918973863</v>
      </c>
      <c r="AH27" s="119">
        <f>+IF('Data 2022'!AG27=0,"",('Data 2022'!AH27)*1000000/'Data 2022'!AG27)</f>
        <v>145510.83591331271</v>
      </c>
      <c r="AI27" s="119">
        <f>+IF('Data 2022'!AG27=0,"",('Data 2022'!AH27-'Data 2022'!AI27)*1000000/'Data 2022'!AG27)</f>
        <v>145510.83591331271</v>
      </c>
      <c r="AJ27" s="120">
        <f>+IF('Data 2022'!AG27=0,"",'Data 2022'!AG27*1000/'Data 2022'!C27)</f>
        <v>1.8495719643828554</v>
      </c>
      <c r="AK27" s="119">
        <f>+IF('Data 2022'!AG27=0,"",'Data 2022'!AH27*1000000/'Data 2022'!C27)</f>
        <v>269.13276261917713</v>
      </c>
      <c r="AL27" s="119">
        <f>+IF('Data 2022'!AJ27=0,"",('Data 2022'!AK27)*1000000/'Data 2022'!AJ27)</f>
        <v>219712.52566735115</v>
      </c>
      <c r="AM27" s="119">
        <f>+IF('Data 2022'!AJ27=0,"",('Data 2022'!AK27-'Data 2022'!AL27)*1000000/'Data 2022'!AJ27)</f>
        <v>219575.63312799454</v>
      </c>
      <c r="AN27" s="120">
        <f>+IF('Data 2022'!AJ27=0,"",'Data 2022'!AJ27*1000/'Data 2022'!C27)</f>
        <v>4.1830102785810404</v>
      </c>
      <c r="AO27" s="119">
        <f>+IF('Data 2022'!AJ27=0,"",'Data 2022'!AK27*1000000/'Data 2022'!C27)</f>
        <v>919.05975319953041</v>
      </c>
      <c r="AP27" s="119">
        <f>+IF('Data 2022'!AM27=0,"",('Data 2022'!AN27)*1000000/'Data 2022'!AM27)</f>
        <v>40000</v>
      </c>
      <c r="AQ27" s="119" t="e">
        <f>+IF('Data 2022'!AM27=0,"",('Data 2022'!AN27-'Data 2022'!#REF!)*1000000/'Data 2022'!AM27)</f>
        <v>#REF!</v>
      </c>
      <c r="AR27" s="120">
        <f>+IF('Data 2022'!AM27=0,"",'Data 2022'!AM27*1000/'Data 2022'!C27)</f>
        <v>0.42946717439230397</v>
      </c>
      <c r="AS27" s="119">
        <f>+IF('Data 2022'!AM27=0,"",'Data 2022'!AN27*1000000/'Data 2022'!C27)</f>
        <v>17.178686975692159</v>
      </c>
      <c r="AT27" s="119">
        <f>+IF('Data 2022'!AO27=0,"",('Data 2022'!AP27)*1000000/'Data 2022'!AO27)</f>
        <v>66787.00361010831</v>
      </c>
      <c r="AU27" s="119" t="e">
        <f>+IF('Data 2022'!AO27=0,"",('Data 2022'!AP27-'Data 2022'!#REF!)*1000000/'Data 2022'!AO27)</f>
        <v>#REF!</v>
      </c>
      <c r="AV27" s="120">
        <f>+IF('Data 2022'!AO27=0,"",'Data 2022'!AO27*1000/'Data 2022'!C27)</f>
        <v>1.5861654307555759</v>
      </c>
      <c r="AW27" s="119">
        <f>+IF('Data 2022'!AO27=0,"",'Data 2022'!AP27*1000000/'Data 2022'!C27)</f>
        <v>105.93523635010165</v>
      </c>
      <c r="AX27" s="119">
        <f>+IF('Data 2022'!U27=0,"",('Data 2022'!V27)*1000000/'Data 2022'!U27)</f>
        <v>499999.99999999994</v>
      </c>
      <c r="AY27" s="119">
        <f>+IF('Data 2022'!U27=0,"",('Data 2022'!V27-'Data 2022'!W27)*1000000/'Data 2022'!U27)</f>
        <v>284946.2365591398</v>
      </c>
      <c r="AZ27" s="120">
        <f>+IF('Data 2022'!U27=0,"",'Data 2022'!U27*1000/'Data 2022'!C27)</f>
        <v>0.53253929624645691</v>
      </c>
      <c r="BA27" s="119">
        <f>+IF('Data 2022'!U27=0,"",'Data 2022'!V27*1000000/'Data 2022'!C27)</f>
        <v>266.26964812322842</v>
      </c>
      <c r="BB27" s="119">
        <f>+IF(AT27="","",+IF('Data 2022'!BC27=0,0,('Data 2022'!BD27)*1000000/'Data 2022'!BC27))</f>
        <v>384396.04605691938</v>
      </c>
      <c r="BC27" s="119" t="e">
        <f>+IF(AU27="","",+IF('Data 2022'!BC27=0,"",('Data 2022'!BD27-'Data 2022'!BE27)*1000000/'Data 2022'!BC27))</f>
        <v>#REF!</v>
      </c>
      <c r="BD27" s="120">
        <f>+IF(AV27="","",IF('Data 2022'!BC27=0,"",'Data 2022'!BC27*1000/'Data 2022'!C27))</f>
        <v>21.086265639762935</v>
      </c>
      <c r="BE27" s="119">
        <f>+IF(AW27="","",IF('Data 2022'!BC27=0,"",('Data 2022'!BD27-'Data 2022'!BE27)*1000000/'Data 2022'!C27))</f>
        <v>6945.0568328227455</v>
      </c>
      <c r="BF27" s="119">
        <f>+IF('Data 2022'!BC27-'Data 2022'!BF27=0,"",('Data 2022'!BD27-'Data 2022'!BG27)*1000000/('Data 2022'!BC27-'Data 2022'!BF27))</f>
        <v>418568.34013932256</v>
      </c>
      <c r="BG27" s="119" t="e">
        <f>+IF('Data 2022'!BC27-'Data 2022'!BF27=0,"",('Data 2022'!BD27-'Data 2022'!BE27-'Data 2022'!BG27-'Data 2022'!#REF!)*1000000/('Data 2022'!BC27-'Data 2022'!BF27))</f>
        <v>#REF!</v>
      </c>
      <c r="BH27" s="120">
        <f>+IF('Data 2022'!BC27-'Data 2022'!BF27=0,"",('Data 2022'!BC27-'Data 2022'!BF27)*1000/'Data 2022'!C27)</f>
        <v>19.070633034615053</v>
      </c>
      <c r="BI27" s="119" t="e">
        <f>+IF('Data 2022'!BC27-'Data 2022'!BF27=0,"",('Data 2022'!BD27-'Data 2022'!BE27-'Data 2022'!BG27-'Data 2022'!#REF!)*1000000/'Data 2022'!C27)</f>
        <v>#REF!</v>
      </c>
      <c r="BJ27" s="119">
        <f>+IF('Data 2022'!BF27=0,"",('Data 2022'!BG27)*1000000/'Data 2022'!BF27)</f>
        <v>61079.545454545449</v>
      </c>
      <c r="BK27" s="119" t="e">
        <f>+IF('Data 2022'!BF27=0,"",('Data 2022'!BG27-'Data 2022'!#REF!)*1000000/'Data 2022'!BF27)</f>
        <v>#REF!</v>
      </c>
      <c r="BL27" s="120">
        <f>+IF('Data 2022'!BF27=0,"",'Data 2022'!BF27*1000/'Data 2022'!C27)</f>
        <v>2.0156326051478799</v>
      </c>
      <c r="BM27" s="119" t="e">
        <f>+IF('Data 2022'!BF27=0,"",('Data 2022'!BG27-'Data 2022'!#REF!)*1000000/'Data 2022'!C27)</f>
        <v>#REF!</v>
      </c>
      <c r="BN27" s="119">
        <f>+IF('Data 2022'!L27+'Data 2022'!O27+'Data 2022'!X27+'Data 2022'!AA27=0,"",('Data 2022'!M27+'Data 2022'!P27+'Data 2022'!Y27+'Data 2022'!AB27)*1000000/('Data 2022'!L27+'Data 2022'!O27+'Data 2022'!X27+'Data 2022'!AA27))</f>
        <v>752117.86372007371</v>
      </c>
      <c r="BO27" s="119">
        <f>+IF('Data 2022'!L27+'Data 2022'!O27+'Data 2022'!X27+'Data 2022'!AA27=0,"",('Data 2022'!M27-'Data 2022'!N27+'Data 2022'!P27-'Data 2022'!Q27+'Data 2022'!Y27-'Data 2022'!Z27+'Data 2022'!AB27-'Data 2022'!AC27)*1000000/('Data 2022'!L27+'Data 2022'!O27+'Data 2022'!X27+'Data 2022'!AA27))</f>
        <v>627219.1528545121</v>
      </c>
      <c r="BP27" s="120">
        <f>+('Data 2022'!L27+'Data 2022'!O27+'Data 2022'!X27+'Data 2022'!AA27)*1000/'Data 2022'!C27</f>
        <v>7.773355856500701</v>
      </c>
      <c r="BQ27" s="119">
        <f>+('Data 2022'!M27-'Data 2022'!N27+'Data 2022'!P27-'Data 2022'!Q27+'Data 2022'!Y27-'Data 2022'!Z27+'Data 2022'!AB27-'Data 2022'!AC27)*1000000/('Data 2022'!C27)</f>
        <v>4875.5976751510298</v>
      </c>
      <c r="BR27" s="122">
        <f>+IF('Data 2022'!AU27=0,"",'Data 2022'!AU27*1000/'Data 2022'!$C27)</f>
        <v>1.1166146534199903</v>
      </c>
      <c r="BS27" s="122">
        <f>+IF('Data 2022'!AV27=0,"",'Data 2022'!AV27*1000/'Data 2022'!$C27)</f>
        <v>0.14315572479743466</v>
      </c>
      <c r="BT27" s="122">
        <f>+IF('Data 2022'!AS27=0,"",'Data 2022'!AS27*1000/'Data 2022'!$C27)</f>
        <v>8.5893434878460795E-2</v>
      </c>
      <c r="BU27" s="122" t="str">
        <f>+IF('Data 2022'!AT27=0,"",'Data 2022'!AT27*1000/'Data 2022'!$C27)</f>
        <v/>
      </c>
      <c r="BV27" s="122">
        <f>+IF('Data 2022'!AU27=0,"",'Data 2022'!AU27*1000/'Data 2022'!$C27)</f>
        <v>1.1166146534199903</v>
      </c>
      <c r="BW27" s="122">
        <f>+IF('Data 2022'!AV27=0,"",'Data 2022'!AV27*1000/'Data 2022'!$C27)</f>
        <v>0.14315572479743466</v>
      </c>
      <c r="BX27" s="122">
        <f>+IF('Data 2022'!AW27=0,"",'Data 2022'!AW27*1000/'Data 2022'!$C27)</f>
        <v>0.28631144959486932</v>
      </c>
      <c r="BY27" s="122">
        <f>+IF('Data 2022'!AX27=0,"",'Data 2022'!AX27*1000/'Data 2022'!$C27)</f>
        <v>2.8631144959486932E-2</v>
      </c>
      <c r="BZ27" s="122">
        <f>+IF('Data 2022'!AY27=0,"",'Data 2022'!AY27*1000/'Data 2022'!$C27)</f>
        <v>0.48672946431127778</v>
      </c>
      <c r="CA27" s="122">
        <f>+IF('Data 2022'!AZ27=0,"",'Data 2022'!AZ27*1000/'Data 2022'!$C27)</f>
        <v>2.8631144959486932E-2</v>
      </c>
      <c r="CB27" s="122">
        <f>+IF('Data 2022'!BA27=0,"",'Data 2022'!BA27*1000/'Data 2022'!$C27)</f>
        <v>2.0041801471640852</v>
      </c>
      <c r="CC27" s="122">
        <f>+IF('Data 2022'!BB27=0,"",'Data 2022'!BB27*1000/'Data 2022'!$C27)</f>
        <v>0.20041801471640852</v>
      </c>
      <c r="CF27" s="81" t="e">
        <f>+IF('Data 2022'!BD27-'Data 2022'!BG27-'Data 2022'!E27+'Data 2022'!BE27+'Data 2022'!#REF!+'Data 2022'!#REF!=0,"",('Data 2022'!BD27-'Data 2022'!BG27-'Data 2022'!E27+'Data 2022'!BE27+'Data 2022'!#REF!+'Data 2022'!#REF!)*1000000/('Data 2022'!BC27-'Data 2022'!BF27-'Data 2022'!D27))</f>
        <v>#REF!</v>
      </c>
      <c r="CG27" s="82">
        <f>+IF('Data 2022'!BD27-'Data 2022'!BG27-'Data 2022'!E27=0,"",('Data 2022'!BD27-'Data 2022'!BG27-'Data 2022'!E27)*1000000/('Data 2022'!BC27-'Data 2022'!BF27-'Data 2022'!D27))</f>
        <v>438270.80777426227</v>
      </c>
      <c r="CH27" s="83">
        <f>+IF('Data 2022'!BC27-'Data 2022'!BF27-'Data 2022'!D27=0,"",('Data 2022'!BC27-'Data 2022'!BF27-'Data 2022'!D27)*1000/'Data 2022'!C27)</f>
        <v>17.736421679502964</v>
      </c>
      <c r="CI27" s="84">
        <f>+IF('Data 2022'!BD27-'Data 2022'!BG27-'Data 2022'!E27=0,"",('Data 2022'!BD27-'Data 2022'!BG27-'Data 2022'!E27)*1000000/'Data 2022'!C27)</f>
        <v>7773.3558565007015</v>
      </c>
    </row>
    <row r="28" spans="1:87" x14ac:dyDescent="0.25">
      <c r="A28" s="92" t="s">
        <v>23</v>
      </c>
      <c r="B28" s="119">
        <f>+IF('Data 2022'!D28=0,"",('Data 2022'!E28)*1000000/'Data 2022'!D28)</f>
        <v>340827.33812949638</v>
      </c>
      <c r="C28" s="119" t="e">
        <f>+IF('Data 2022'!D28=0,"",('Data 2022'!E28-'Data 2022'!#REF!)*1000000/'Data 2022'!D28)</f>
        <v>#REF!</v>
      </c>
      <c r="D28" s="120">
        <f>+IF('Data 2022'!D28=0,"",'Data 2022'!D28*1000/'Data 2022'!C28)</f>
        <v>1.8055465350392934</v>
      </c>
      <c r="E28" s="119">
        <f>+IF('Data 2022'!D28=0,"",'Data 2022'!E28*1000000/'Data 2022'!C28)</f>
        <v>615.37961940637786</v>
      </c>
      <c r="F28" s="121">
        <f>+IF('Data 2022'!F28=0,"",('Data 2022'!G28)*1000000/'Data 2022'!F28)</f>
        <v>333333.33333333337</v>
      </c>
      <c r="G28" s="121">
        <f>+IF('Data 2022'!F28=0,"",('Data 2022'!G28-'Data 2022'!H28)*1000000/'Data 2022'!F28)</f>
        <v>-1083333.3333333333</v>
      </c>
      <c r="H28" s="120">
        <f>+IF('Data 2022'!F28=0,"",'Data 2022'!F28*1000/'Data 2022'!C28)</f>
        <v>3.8968630252646616E-2</v>
      </c>
      <c r="I28" s="119">
        <f>+IF('Data 2022'!F28=0,"",'Data 2022'!G28*1000000/'Data 2022'!C28)</f>
        <v>12.989543417548873</v>
      </c>
      <c r="J28" s="119">
        <f>+IF('Data 2022'!I28=0,"",('Data 2022'!J28)*1000000/'Data 2022'!I28)</f>
        <v>1759689.9224806202</v>
      </c>
      <c r="K28" s="119">
        <f>+IF('Data 2022'!I28=0,"",('Data 2022'!J28-'Data 2022'!K28)*1000000/'Data 2022'!I28)</f>
        <v>1387596.8992248061</v>
      </c>
      <c r="L28" s="120">
        <f>+IF('Data 2022'!I28=0,"",'Data 2022'!I28*1000/'Data 2022'!C28)</f>
        <v>0.41891277521595116</v>
      </c>
      <c r="M28" s="119">
        <f>+IF('Data 2022'!I28=0,"",'Data 2022'!J28*1000000/'Data 2022'!C28)</f>
        <v>737.15658894589853</v>
      </c>
      <c r="N28" s="119">
        <f>+IF('Data 2022'!L28=0,"",('Data 2022'!M28)*1000000/'Data 2022'!L28)</f>
        <v>729277.56653992401</v>
      </c>
      <c r="O28" s="119">
        <f>+IF('Data 2022'!L28=0,"",('Data 2022'!M28-'Data 2022'!N28)*1000000/'Data 2022'!L28)</f>
        <v>662357.4144486693</v>
      </c>
      <c r="P28" s="120">
        <f>+IF('Data 2022'!L28=0,"",'Data 2022'!L28*1000/'Data 2022'!C28)</f>
        <v>4.2703123985191924</v>
      </c>
      <c r="Q28" s="119">
        <f>+IF('Data 2022'!L28=0,"",'Data 2022'!M28*1000000/'Data 2022'!C28)</f>
        <v>3114.2430343573424</v>
      </c>
      <c r="R28" s="119">
        <f>+IF('Data 2022'!O28=0,"",('Data 2022'!P28)*1000000/'Data 2022'!O28)</f>
        <v>73298.429319371731</v>
      </c>
      <c r="S28" s="119">
        <f>+IF('Data 2022'!O28=0,"",('Data 2022'!P28-'Data 2022'!Q28)*1000000/'Data 2022'!O28)</f>
        <v>72425.828970331597</v>
      </c>
      <c r="T28" s="120">
        <f>+IF('Data 2022'!O28=0,"",'Data 2022'!O28*1000/'Data 2022'!C28)</f>
        <v>7.4430083782555041</v>
      </c>
      <c r="U28" s="119">
        <f>+IF('Data 2022'!O28=0,"",'Data 2022'!P28*1000000/'Data 2022'!C28)</f>
        <v>545.56082353705267</v>
      </c>
      <c r="V28" s="119">
        <f>+IF('Data 2022'!X28=0,"",('Data 2022'!Y28)*1000000/'Data 2022'!X28)</f>
        <v>1190709.0464547677</v>
      </c>
      <c r="W28" s="119">
        <f>+IF('Data 2022'!X28=0,"",('Data 2022'!Y28-'Data 2022'!Z28)*1000000/'Data 2022'!X28)</f>
        <v>1007334.9633251834</v>
      </c>
      <c r="X28" s="120">
        <f>+IF('Data 2022'!X28=0,"",'Data 2022'!X28*1000/'Data 2022'!C28)</f>
        <v>1.3281808144443723</v>
      </c>
      <c r="Y28" s="119">
        <f>+IF('Data 2022'!X28=0,"",'Data 2022'!Y28*1000000/'Data 2022'!C28)</f>
        <v>1581.4769110865752</v>
      </c>
      <c r="Z28" s="119">
        <f>+IF('Data 2022'!AA28=0,"",('Data 2022'!AB28)*1000000/'Data 2022'!AA28)</f>
        <v>857493.85749385739</v>
      </c>
      <c r="AA28" s="119">
        <f>+IF('Data 2022'!AA28=0,"",('Data 2022'!AB28-'Data 2022'!AC28)*1000000/'Data 2022'!AA28)</f>
        <v>759213.75921375921</v>
      </c>
      <c r="AB28" s="120">
        <f>+IF('Data 2022'!AA28=0,"",'Data 2022'!AA28*1000/'Data 2022'!C28)</f>
        <v>1.3216860427355979</v>
      </c>
      <c r="AC28" s="119">
        <f>+IF('Data 2022'!AA28=0,"",'Data 2022'!AB28*1000000/'Data 2022'!C28)</f>
        <v>1133.3376631811391</v>
      </c>
      <c r="AD28" s="119">
        <f>+IF('Data 2022'!AD28=0,"",('Data 2022'!AE28)*1000000/'Data 2022'!AD28)</f>
        <v>16267.942583732058</v>
      </c>
      <c r="AE28" s="119">
        <f>+IF('Data 2022'!AD28=0,"",('Data 2022'!AE28-'Data 2022'!AF28)*1000000/'Data 2022'!AD28)</f>
        <v>16267.942583732058</v>
      </c>
      <c r="AF28" s="120">
        <f>+IF('Data 2022'!AD28=0,"",'Data 2022'!AD28*1000/'Data 2022'!C28)</f>
        <v>3.393518217834643</v>
      </c>
      <c r="AG28" s="119">
        <f>+IF('Data 2022'!AD28=0,"",'Data 2022'!AE28*1000000/'Data 2022'!C28)</f>
        <v>55.205559524582711</v>
      </c>
      <c r="AH28" s="119">
        <f>+IF('Data 2022'!AG28=0,"",('Data 2022'!AH28)*1000000/'Data 2022'!AG28)</f>
        <v>183235.86744639376</v>
      </c>
      <c r="AI28" s="119">
        <f>+IF('Data 2022'!AG28=0,"",('Data 2022'!AH28-'Data 2022'!AI28)*1000000/'Data 2022'!AG28)</f>
        <v>179337.23196881096</v>
      </c>
      <c r="AJ28" s="120">
        <f>+IF('Data 2022'!AG28=0,"",'Data 2022'!AG28*1000/'Data 2022'!C28)</f>
        <v>1.6659089433006429</v>
      </c>
      <c r="AK28" s="119">
        <f>+IF('Data 2022'!AG28=0,"",'Data 2022'!AH28*1000000/'Data 2022'!C28)</f>
        <v>305.25427031239855</v>
      </c>
      <c r="AL28" s="119">
        <f>+IF('Data 2022'!AJ28=0,"",('Data 2022'!AK28)*1000000/'Data 2022'!AJ28)</f>
        <v>211788.2117882118</v>
      </c>
      <c r="AM28" s="119">
        <f>+IF('Data 2022'!AJ28=0,"",('Data 2022'!AK28-'Data 2022'!AL28)*1000000/'Data 2022'!AJ28)</f>
        <v>211788.2117882118</v>
      </c>
      <c r="AN28" s="120">
        <f>+IF('Data 2022'!AJ28=0,"",'Data 2022'!AJ28*1000/'Data 2022'!C28)</f>
        <v>3.2506332402416054</v>
      </c>
      <c r="AO28" s="119">
        <f>+IF('Data 2022'!AJ28=0,"",'Data 2022'!AK28*1000000/'Data 2022'!C28)</f>
        <v>688.44580113009033</v>
      </c>
      <c r="AP28" s="119">
        <f>+IF('Data 2022'!AM28=0,"",('Data 2022'!AN28)*1000000/'Data 2022'!AM28)</f>
        <v>84415.58441558441</v>
      </c>
      <c r="AQ28" s="119" t="e">
        <f>+IF('Data 2022'!AM28=0,"",('Data 2022'!AN28-'Data 2022'!#REF!)*1000000/'Data 2022'!AM28)</f>
        <v>#REF!</v>
      </c>
      <c r="AR28" s="120">
        <f>+IF('Data 2022'!AM28=0,"",'Data 2022'!AM28*1000/'Data 2022'!C28)</f>
        <v>0.50009742157563164</v>
      </c>
      <c r="AS28" s="119">
        <f>+IF('Data 2022'!AM28=0,"",'Data 2022'!AN28*1000000/'Data 2022'!C28)</f>
        <v>42.216016107033838</v>
      </c>
      <c r="AT28" s="119">
        <f>+IF('Data 2022'!AO28=0,"",('Data 2022'!AP28)*1000000/'Data 2022'!AO28)</f>
        <v>79207.920792079211</v>
      </c>
      <c r="AU28" s="119" t="e">
        <f>+IF('Data 2022'!AO28=0,"",('Data 2022'!AP28-'Data 2022'!#REF!)*1000000/'Data 2022'!AO28)</f>
        <v>#REF!</v>
      </c>
      <c r="AV28" s="120">
        <f>+IF('Data 2022'!AO28=0,"",'Data 2022'!AO28*1000/'Data 2022'!C28)</f>
        <v>0.98395791387932718</v>
      </c>
      <c r="AW28" s="119">
        <f>+IF('Data 2022'!AO28=0,"",'Data 2022'!AP28*1000000/'Data 2022'!C28)</f>
        <v>77.937260505293239</v>
      </c>
      <c r="AX28" s="119">
        <f>+IF('Data 2022'!U28=0,"",('Data 2022'!V28)*1000000/'Data 2022'!U28)</f>
        <v>696078.43137254904</v>
      </c>
      <c r="AY28" s="119">
        <f>+IF('Data 2022'!U28=0,"",('Data 2022'!V28-'Data 2022'!W28)*1000000/'Data 2022'!U28)</f>
        <v>348039.21568627452</v>
      </c>
      <c r="AZ28" s="120">
        <f>+IF('Data 2022'!U28=0,"",'Data 2022'!U28*1000/'Data 2022'!C28)</f>
        <v>0.33123335714749624</v>
      </c>
      <c r="BA28" s="119">
        <f>+IF('Data 2022'!U28=0,"",'Data 2022'!V28*1000000/'Data 2022'!C28)</f>
        <v>230.56439566149251</v>
      </c>
      <c r="BB28" s="119">
        <f>+IF(AT28="","",+IF('Data 2022'!BC28=0,0,('Data 2022'!BD28)*1000000/'Data 2022'!BC28))</f>
        <v>346623.91093901265</v>
      </c>
      <c r="BC28" s="119" t="e">
        <f>+IF(AU28="","",+IF('Data 2022'!BC28=0,"",('Data 2022'!BD28-'Data 2022'!BE28)*1000000/'Data 2022'!BC28))</f>
        <v>#REF!</v>
      </c>
      <c r="BD28" s="120">
        <f>+IF(AV28="","",IF('Data 2022'!BC28=0,"",'Data 2022'!BC28*1000/'Data 2022'!C28))</f>
        <v>26.836396700655968</v>
      </c>
      <c r="BE28" s="119">
        <f>+IF(AW28="","",IF('Data 2022'!BC28=0,"",('Data 2022'!BD28-'Data 2022'!BE28)*1000000/'Data 2022'!C28))</f>
        <v>8287.3287003961814</v>
      </c>
      <c r="BF28" s="119">
        <f>+IF('Data 2022'!BC28-'Data 2022'!BF28=0,"",('Data 2022'!BD28-'Data 2022'!BG28)*1000000/('Data 2022'!BC28-'Data 2022'!BF28))</f>
        <v>362174.97117971058</v>
      </c>
      <c r="BG28" s="119" t="e">
        <f>+IF('Data 2022'!BC28-'Data 2022'!BF28=0,"",('Data 2022'!BD28-'Data 2022'!BE28-'Data 2022'!BG28-'Data 2022'!#REF!)*1000000/('Data 2022'!BC28-'Data 2022'!BF28))</f>
        <v>#REF!</v>
      </c>
      <c r="BH28" s="120">
        <f>+IF('Data 2022'!BC28-'Data 2022'!BF28=0,"",('Data 2022'!BC28-'Data 2022'!BF28)*1000/'Data 2022'!C28)</f>
        <v>25.352341365201006</v>
      </c>
      <c r="BI28" s="119" t="e">
        <f>+IF('Data 2022'!BC28-'Data 2022'!BF28=0,"",('Data 2022'!BD28-'Data 2022'!BE28-'Data 2022'!BG28-'Data 2022'!#REF!)*1000000/'Data 2022'!C28)</f>
        <v>#REF!</v>
      </c>
      <c r="BJ28" s="119">
        <f>+IF('Data 2022'!BF28=0,"",('Data 2022'!BG28)*1000000/'Data 2022'!BF28)</f>
        <v>80962.800875273519</v>
      </c>
      <c r="BK28" s="119" t="e">
        <f>+IF('Data 2022'!BF28=0,"",('Data 2022'!BG28-'Data 2022'!#REF!)*1000000/'Data 2022'!BF28)</f>
        <v>#REF!</v>
      </c>
      <c r="BL28" s="120">
        <f>+IF('Data 2022'!BF28=0,"",'Data 2022'!BF28*1000/'Data 2022'!C28)</f>
        <v>1.4840553354549588</v>
      </c>
      <c r="BM28" s="119" t="e">
        <f>+IF('Data 2022'!BF28=0,"",('Data 2022'!BG28-'Data 2022'!#REF!)*1000000/'Data 2022'!C28)</f>
        <v>#REF!</v>
      </c>
      <c r="BN28" s="119">
        <f>+IF('Data 2022'!L28+'Data 2022'!O28+'Data 2022'!X28+'Data 2022'!AA28=0,"",('Data 2022'!M28+'Data 2022'!P28+'Data 2022'!Y28+'Data 2022'!AB28)*1000000/('Data 2022'!L28+'Data 2022'!O28+'Data 2022'!X28+'Data 2022'!AA28))</f>
        <v>443816.41419850785</v>
      </c>
      <c r="BO28" s="119">
        <f>+IF('Data 2022'!L28+'Data 2022'!O28+'Data 2022'!X28+'Data 2022'!AA28=0,"",('Data 2022'!M28-'Data 2022'!N28+'Data 2022'!P28-'Data 2022'!Q28+'Data 2022'!Y28-'Data 2022'!Z28+'Data 2022'!AB28-'Data 2022'!AC28)*1000000/('Data 2022'!L28+'Data 2022'!O28+'Data 2022'!X28+'Data 2022'!AA28))</f>
        <v>397467.78204838349</v>
      </c>
      <c r="BP28" s="120">
        <f>+('Data 2022'!L28+'Data 2022'!O28+'Data 2022'!X28+'Data 2022'!AA28)*1000/'Data 2022'!C28</f>
        <v>14.363187633954665</v>
      </c>
      <c r="BQ28" s="119">
        <f>+('Data 2022'!M28-'Data 2022'!N28+'Data 2022'!P28-'Data 2022'!Q28+'Data 2022'!Y28-'Data 2022'!Z28+'Data 2022'!AB28-'Data 2022'!AC28)*1000000/('Data 2022'!C28)</f>
        <v>5708.9043320127294</v>
      </c>
      <c r="BR28" s="122">
        <f>+IF('Data 2022'!AU28=0,"",'Data 2022'!AU28*1000/'Data 2022'!$C28)</f>
        <v>1.9159576540884589</v>
      </c>
      <c r="BS28" s="122">
        <f>+IF('Data 2022'!AV28=0,"",'Data 2022'!AV28*1000/'Data 2022'!$C28)</f>
        <v>0.48710787815808276</v>
      </c>
      <c r="BT28" s="122">
        <f>+IF('Data 2022'!AS28=0,"",'Data 2022'!AS28*1000/'Data 2022'!$C28)</f>
        <v>0.38968630252646619</v>
      </c>
      <c r="BU28" s="122">
        <f>+IF('Data 2022'!AT28=0,"",'Data 2022'!AT28*1000/'Data 2022'!$C28)</f>
        <v>0.357212443982594</v>
      </c>
      <c r="BV28" s="122">
        <f>+IF('Data 2022'!AU28=0,"",'Data 2022'!AU28*1000/'Data 2022'!$C28)</f>
        <v>1.9159576540884589</v>
      </c>
      <c r="BW28" s="122">
        <f>+IF('Data 2022'!AV28=0,"",'Data 2022'!AV28*1000/'Data 2022'!$C28)</f>
        <v>0.48710787815808276</v>
      </c>
      <c r="BX28" s="122">
        <f>+IF('Data 2022'!AW28=0,"",'Data 2022'!AW28*1000/'Data 2022'!$C28)</f>
        <v>0.61700331233357153</v>
      </c>
      <c r="BY28" s="122">
        <f>+IF('Data 2022'!AX28=0,"",'Data 2022'!AX28*1000/'Data 2022'!$C28)</f>
        <v>0.19484315126323309</v>
      </c>
      <c r="BZ28" s="122">
        <f>+IF('Data 2022'!AY28=0,"",'Data 2022'!AY28*1000/'Data 2022'!$C28)</f>
        <v>0.94174189777229333</v>
      </c>
      <c r="CA28" s="122">
        <f>+IF('Data 2022'!AZ28=0,"",'Data 2022'!AZ28*1000/'Data 2022'!$C28)</f>
        <v>0.32473858543872181</v>
      </c>
      <c r="CB28" s="122">
        <f>+IF('Data 2022'!BA28=0,"",'Data 2022'!BA28*1000/'Data 2022'!$C28)</f>
        <v>3.8968630252646621</v>
      </c>
      <c r="CC28" s="122">
        <f>+IF('Data 2022'!BB28=0,"",'Data 2022'!BB28*1000/'Data 2022'!$C28)</f>
        <v>1.3963759173865038</v>
      </c>
      <c r="CF28" s="81" t="e">
        <f>+IF('Data 2022'!BD28-'Data 2022'!BG28-'Data 2022'!E28+'Data 2022'!BE28+'Data 2022'!#REF!+'Data 2022'!#REF!=0,"",('Data 2022'!BD28-'Data 2022'!BG28-'Data 2022'!E28+'Data 2022'!BE28+'Data 2022'!#REF!+'Data 2022'!#REF!)*1000000/('Data 2022'!BC28-'Data 2022'!BF28-'Data 2022'!D28))</f>
        <v>#REF!</v>
      </c>
      <c r="CG28" s="82">
        <f>+IF('Data 2022'!BD28-'Data 2022'!BG28-'Data 2022'!E28=0,"",('Data 2022'!BD28-'Data 2022'!BG28-'Data 2022'!E28)*1000000/('Data 2022'!BC28-'Data 2022'!BF28-'Data 2022'!D28))</f>
        <v>363811.88801544625</v>
      </c>
      <c r="CH28" s="83">
        <f>+IF('Data 2022'!BC28-'Data 2022'!BF28-'Data 2022'!D28=0,"",('Data 2022'!BC28-'Data 2022'!BF28-'Data 2022'!D28)*1000/'Data 2022'!C28)</f>
        <v>23.546794830161712</v>
      </c>
      <c r="CI28" s="84">
        <f>+IF('Data 2022'!BD28-'Data 2022'!BG28-'Data 2022'!E28=0,"",('Data 2022'!BD28-'Data 2022'!BG28-'Data 2022'!E28)*1000000/'Data 2022'!C28)</f>
        <v>8566.6038838734821</v>
      </c>
    </row>
    <row r="29" spans="1:87" x14ac:dyDescent="0.25">
      <c r="A29" s="92" t="s">
        <v>25</v>
      </c>
      <c r="B29" s="119">
        <f>+IF('Data 2022'!D29=0,"",('Data 2022'!E29)*1000000/'Data 2022'!D29)</f>
        <v>318181.81818181818</v>
      </c>
      <c r="C29" s="119" t="e">
        <f>+IF('Data 2022'!D29=0,"",('Data 2022'!E29-'Data 2022'!#REF!)*1000000/'Data 2022'!D29)</f>
        <v>#REF!</v>
      </c>
      <c r="D29" s="120">
        <f>+IF('Data 2022'!D29=0,"",'Data 2022'!D29*1000/'Data 2022'!C29)</f>
        <v>1.6300744842647117</v>
      </c>
      <c r="E29" s="119">
        <f>+IF('Data 2022'!D29=0,"",'Data 2022'!E29*1000000/'Data 2022'!C29)</f>
        <v>518.66006317513552</v>
      </c>
      <c r="F29" s="121">
        <f>+IF('Data 2022'!F29=0,"",('Data 2022'!G29)*1000000/'Data 2022'!F29)</f>
        <v>78947.368421052641</v>
      </c>
      <c r="G29" s="121">
        <f>+IF('Data 2022'!F29=0,"",('Data 2022'!G29-'Data 2022'!H29)*1000000/'Data 2022'!F29)</f>
        <v>78947.368421052641</v>
      </c>
      <c r="H29" s="120">
        <f>+IF('Data 2022'!F29=0,"",'Data 2022'!F29*1000/'Data 2022'!C29)</f>
        <v>1.1855087158288811</v>
      </c>
      <c r="I29" s="119">
        <f>+IF('Data 2022'!F29=0,"",'Data 2022'!G29*1000000/'Data 2022'!C29)</f>
        <v>93.592793354911677</v>
      </c>
      <c r="J29" s="119">
        <f>+IF('Data 2022'!I29=0,"",('Data 2022'!J29)*1000000/'Data 2022'!I29)</f>
        <v>1390000</v>
      </c>
      <c r="K29" s="119">
        <f>+IF('Data 2022'!I29=0,"",('Data 2022'!J29-'Data 2022'!K29)*1000000/'Data 2022'!I29)</f>
        <v>1260000</v>
      </c>
      <c r="L29" s="120">
        <f>+IF('Data 2022'!I29=0,"",'Data 2022'!I29*1000/'Data 2022'!C29)</f>
        <v>0.38996997231213198</v>
      </c>
      <c r="M29" s="119">
        <f>+IF('Data 2022'!I29=0,"",'Data 2022'!J29*1000000/'Data 2022'!C29)</f>
        <v>542.05826151386339</v>
      </c>
      <c r="N29" s="119">
        <f>+IF('Data 2022'!L29=0,"",('Data 2022'!M29)*1000000/'Data 2022'!L29)</f>
        <v>594636.01532567048</v>
      </c>
      <c r="O29" s="119">
        <f>+IF('Data 2022'!L29=0,"",('Data 2022'!M29-'Data 2022'!N29)*1000000/'Data 2022'!L29)</f>
        <v>547126.43678160908</v>
      </c>
      <c r="P29" s="120">
        <f>+IF('Data 2022'!L29=0,"",'Data 2022'!L29*1000/'Data 2022'!C29)</f>
        <v>2.5445540693366611</v>
      </c>
      <c r="Q29" s="119">
        <f>+IF('Data 2022'!L29=0,"",'Data 2022'!M29*1000000/'Data 2022'!C29)</f>
        <v>1513.0834925710719</v>
      </c>
      <c r="R29" s="119">
        <f>+IF('Data 2022'!O29=0,"",('Data 2022'!P29)*1000000/'Data 2022'!O29)</f>
        <v>45367.412140575078</v>
      </c>
      <c r="S29" s="119">
        <f>+IF('Data 2022'!O29=0,"",('Data 2022'!P29-'Data 2022'!Q29)*1000000/'Data 2022'!O29)</f>
        <v>44408.945686900952</v>
      </c>
      <c r="T29" s="120">
        <f>+IF('Data 2022'!O29=0,"",'Data 2022'!O29*1000/'Data 2022'!C29)</f>
        <v>12.20606013336973</v>
      </c>
      <c r="U29" s="119">
        <f>+IF('Data 2022'!O29=0,"",'Data 2022'!P29*1000000/'Data 2022'!C29)</f>
        <v>553.75736068322738</v>
      </c>
      <c r="V29" s="119">
        <f>+IF('Data 2022'!X29=0,"",('Data 2022'!Y29)*1000000/'Data 2022'!X29)</f>
        <v>1096969.696969697</v>
      </c>
      <c r="W29" s="119">
        <f>+IF('Data 2022'!X29=0,"",('Data 2022'!Y29-'Data 2022'!Z29)*1000000/'Data 2022'!X29)</f>
        <v>1009090.9090909092</v>
      </c>
      <c r="X29" s="120">
        <f>+IF('Data 2022'!X29=0,"",'Data 2022'!X29*1000/'Data 2022'!C29)</f>
        <v>1.2869009086300356</v>
      </c>
      <c r="Y29" s="119">
        <f>+IF('Data 2022'!X29=0,"",'Data 2022'!Y29*1000000/'Data 2022'!C29)</f>
        <v>1411.6912997699178</v>
      </c>
      <c r="Z29" s="119">
        <f>+IF('Data 2022'!AA29=0,"",('Data 2022'!AB29)*1000000/'Data 2022'!AA29)</f>
        <v>639676.11336032394</v>
      </c>
      <c r="AA29" s="119">
        <f>+IF('Data 2022'!AA29=0,"",('Data 2022'!AB29-'Data 2022'!AC29)*1000000/'Data 2022'!AA29)</f>
        <v>594331.98380566796</v>
      </c>
      <c r="AB29" s="120">
        <f>+IF('Data 2022'!AA29=0,"",'Data 2022'!AA29*1000/'Data 2022'!C29)</f>
        <v>2.4080645790274149</v>
      </c>
      <c r="AC29" s="119">
        <f>+IF('Data 2022'!AA29=0,"",'Data 2022'!AB29*1000000/'Data 2022'!C29)</f>
        <v>1540.3813906329212</v>
      </c>
      <c r="AD29" s="119">
        <f>+IF('Data 2022'!AD29=0,"",('Data 2022'!AE29)*1000000/'Data 2022'!AD29)</f>
        <v>26423.690205011389</v>
      </c>
      <c r="AE29" s="119">
        <f>+IF('Data 2022'!AD29=0,"",('Data 2022'!AE29-'Data 2022'!AF29)*1000000/'Data 2022'!AD29)</f>
        <v>26423.690205011389</v>
      </c>
      <c r="AF29" s="120">
        <f>+IF('Data 2022'!AD29=0,"",'Data 2022'!AD29*1000/'Data 2022'!C29)</f>
        <v>4.2799204461256481</v>
      </c>
      <c r="AG29" s="119">
        <f>+IF('Data 2022'!AD29=0,"",'Data 2022'!AE29*1000000/'Data 2022'!C29)</f>
        <v>113.09129197051827</v>
      </c>
      <c r="AH29" s="119">
        <f>+IF('Data 2022'!AG29=0,"",('Data 2022'!AH29)*1000000/'Data 2022'!AG29)</f>
        <v>127014.21800947867</v>
      </c>
      <c r="AI29" s="119">
        <f>+IF('Data 2022'!AG29=0,"",('Data 2022'!AH29-'Data 2022'!AI29)*1000000/'Data 2022'!AG29)</f>
        <v>127014.21800947867</v>
      </c>
      <c r="AJ29" s="120">
        <f>+IF('Data 2022'!AG29=0,"",'Data 2022'!AG29*1000/'Data 2022'!C29)</f>
        <v>2.0570916039464962</v>
      </c>
      <c r="AK29" s="119">
        <f>+IF('Data 2022'!AG29=0,"",'Data 2022'!AH29*1000000/'Data 2022'!C29)</f>
        <v>261.27988144912842</v>
      </c>
      <c r="AL29" s="119">
        <f>+IF('Data 2022'!AJ29=0,"",('Data 2022'!AK29)*1000000/'Data 2022'!AJ29)</f>
        <v>157213.9303482587</v>
      </c>
      <c r="AM29" s="119">
        <f>+IF('Data 2022'!AJ29=0,"",('Data 2022'!AK29-'Data 2022'!AL29)*1000000/'Data 2022'!AJ29)</f>
        <v>153233.83084577115</v>
      </c>
      <c r="AN29" s="120">
        <f>+IF('Data 2022'!AJ29=0,"",'Data 2022'!AJ29*1000/'Data 2022'!C29)</f>
        <v>3.9191982217369263</v>
      </c>
      <c r="AO29" s="119">
        <f>+IF('Data 2022'!AJ29=0,"",'Data 2022'!AK29*1000000/'Data 2022'!C29)</f>
        <v>616.15255625316854</v>
      </c>
      <c r="AP29" s="119">
        <f>+IF('Data 2022'!AM29=0,"",('Data 2022'!AN29)*1000000/'Data 2022'!AM29)</f>
        <v>200000</v>
      </c>
      <c r="AQ29" s="119" t="e">
        <f>+IF('Data 2022'!AM29=0,"",('Data 2022'!AN29-'Data 2022'!#REF!)*1000000/'Data 2022'!AM29)</f>
        <v>#REF!</v>
      </c>
      <c r="AR29" s="120">
        <f>+IF('Data 2022'!AM29=0,"",'Data 2022'!AM29*1000/'Data 2022'!C29)</f>
        <v>7.79939944624264E-2</v>
      </c>
      <c r="AS29" s="119">
        <f>+IF('Data 2022'!AM29=0,"",'Data 2022'!AN29*1000000/'Data 2022'!C29)</f>
        <v>15.598798892485279</v>
      </c>
      <c r="AT29" s="119">
        <f>+IF('Data 2022'!AO29=0,"",('Data 2022'!AP29)*1000000/'Data 2022'!AO29)</f>
        <v>280851.06382978725</v>
      </c>
      <c r="AU29" s="119" t="e">
        <f>+IF('Data 2022'!AO29=0,"",('Data 2022'!AP29-'Data 2022'!#REF!)*1000000/'Data 2022'!AO29)</f>
        <v>#REF!</v>
      </c>
      <c r="AV29" s="120">
        <f>+IF('Data 2022'!AO29=0,"",'Data 2022'!AO29*1000/'Data 2022'!C29)</f>
        <v>1.8328588698670203</v>
      </c>
      <c r="AW29" s="119">
        <f>+IF('Data 2022'!AO29=0,"",'Data 2022'!AP29*1000000/'Data 2022'!C29)</f>
        <v>514.76036345201419</v>
      </c>
      <c r="AX29" s="119">
        <f>+IF('Data 2022'!U29=0,"",('Data 2022'!V29)*1000000/'Data 2022'!U29)</f>
        <v>570048.30917874398</v>
      </c>
      <c r="AY29" s="119">
        <f>+IF('Data 2022'!U29=0,"",('Data 2022'!V29-'Data 2022'!W29)*1000000/'Data 2022'!U29)</f>
        <v>265700.48309178749</v>
      </c>
      <c r="AZ29" s="120">
        <f>+IF('Data 2022'!U29=0,"",'Data 2022'!U29*1000/'Data 2022'!C29)</f>
        <v>0.80723784268611321</v>
      </c>
      <c r="BA29" s="119">
        <f>+IF('Data 2022'!U29=0,"",'Data 2022'!V29*1000000/'Data 2022'!C29)</f>
        <v>460.16456732831574</v>
      </c>
      <c r="BB29" s="119">
        <f>+IF(AT29="","",+IF('Data 2022'!BC29=0,0,('Data 2022'!BD29)*1000000/'Data 2022'!BC29))</f>
        <v>235499.49318616965</v>
      </c>
      <c r="BC29" s="119" t="e">
        <f>+IF(AU29="","",+IF('Data 2022'!BC29=0,"",('Data 2022'!BD29-'Data 2022'!BE29)*1000000/'Data 2022'!BC29))</f>
        <v>#REF!</v>
      </c>
      <c r="BD29" s="120">
        <f>+IF(AV29="","",IF('Data 2022'!BC29=0,"",'Data 2022'!BC29*1000/'Data 2022'!C29))</f>
        <v>34.625433841594194</v>
      </c>
      <c r="BE29" s="119">
        <f>+IF(AW29="","",IF('Data 2022'!BC29=0,"",('Data 2022'!BD29-'Data 2022'!BE29)*1000000/'Data 2022'!C29))</f>
        <v>7487.4234683929353</v>
      </c>
      <c r="BF29" s="119">
        <f>+IF('Data 2022'!BC29-'Data 2022'!BF29=0,"",('Data 2022'!BD29-'Data 2022'!BG29)*1000000/('Data 2022'!BC29-'Data 2022'!BF29))</f>
        <v>233043.27095005367</v>
      </c>
      <c r="BG29" s="119" t="e">
        <f>+IF('Data 2022'!BC29-'Data 2022'!BF29=0,"",('Data 2022'!BD29-'Data 2022'!BE29-'Data 2022'!BG29-'Data 2022'!#REF!)*1000000/('Data 2022'!BC29-'Data 2022'!BF29))</f>
        <v>#REF!</v>
      </c>
      <c r="BH29" s="120">
        <f>+IF('Data 2022'!BC29-'Data 2022'!BF29=0,"",('Data 2022'!BC29-'Data 2022'!BF29)*1000/'Data 2022'!C29)</f>
        <v>32.714580977264752</v>
      </c>
      <c r="BI29" s="119" t="e">
        <f>+IF('Data 2022'!BC29-'Data 2022'!BF29=0,"",('Data 2022'!BD29-'Data 2022'!BE29-'Data 2022'!BG29-'Data 2022'!#REF!)*1000000/'Data 2022'!C29)</f>
        <v>#REF!</v>
      </c>
      <c r="BJ29" s="119">
        <f>+IF('Data 2022'!BF29=0,"",('Data 2022'!BG29)*1000000/'Data 2022'!BF29)</f>
        <v>277551.02040816325</v>
      </c>
      <c r="BK29" s="119" t="e">
        <f>+IF('Data 2022'!BF29=0,"",('Data 2022'!BG29-'Data 2022'!#REF!)*1000000/'Data 2022'!BF29)</f>
        <v>#REF!</v>
      </c>
      <c r="BL29" s="120">
        <f>+IF('Data 2022'!BF29=0,"",'Data 2022'!BF29*1000/'Data 2022'!C29)</f>
        <v>1.9108528643294467</v>
      </c>
      <c r="BM29" s="119" t="e">
        <f>+IF('Data 2022'!BF29=0,"",('Data 2022'!BG29-'Data 2022'!#REF!)*1000000/'Data 2022'!C29)</f>
        <v>#REF!</v>
      </c>
      <c r="BN29" s="119">
        <f>+IF('Data 2022'!L29+'Data 2022'!O29+'Data 2022'!X29+'Data 2022'!AA29=0,"",('Data 2022'!M29+'Data 2022'!P29+'Data 2022'!Y29+'Data 2022'!AB29)*1000000/('Data 2022'!L29+'Data 2022'!O29+'Data 2022'!X29+'Data 2022'!AA29))</f>
        <v>272093.02325581393</v>
      </c>
      <c r="BO29" s="119">
        <f>+IF('Data 2022'!L29+'Data 2022'!O29+'Data 2022'!X29+'Data 2022'!AA29=0,"",('Data 2022'!M29-'Data 2022'!N29+'Data 2022'!P29-'Data 2022'!Q29+'Data 2022'!Y29-'Data 2022'!Z29+'Data 2022'!AB29-'Data 2022'!AC29)*1000000/('Data 2022'!L29+'Data 2022'!O29+'Data 2022'!X29+'Data 2022'!AA29))</f>
        <v>252854.12262156449</v>
      </c>
      <c r="BP29" s="120">
        <f>+('Data 2022'!L29+'Data 2022'!O29+'Data 2022'!X29+'Data 2022'!AA29)*1000/'Data 2022'!C29</f>
        <v>18.445579690363843</v>
      </c>
      <c r="BQ29" s="119">
        <f>+('Data 2022'!M29-'Data 2022'!N29+'Data 2022'!P29-'Data 2022'!Q29+'Data 2022'!Y29-'Data 2022'!Z29+'Data 2022'!AB29-'Data 2022'!AC29)*1000000/('Data 2022'!C29)</f>
        <v>4664.0408688530979</v>
      </c>
      <c r="BR29" s="122">
        <f>+IF('Data 2022'!AU29=0,"",'Data 2022'!AU29*1000/'Data 2022'!$C29)</f>
        <v>0.66294895293062439</v>
      </c>
      <c r="BS29" s="122">
        <f>+IF('Data 2022'!AV29=0,"",'Data 2022'!AV29*1000/'Data 2022'!$C29)</f>
        <v>3.89969972312132E-2</v>
      </c>
      <c r="BT29" s="122" t="str">
        <f>+IF('Data 2022'!AS29=0,"",'Data 2022'!AS29*1000/'Data 2022'!$C29)</f>
        <v/>
      </c>
      <c r="BU29" s="122" t="str">
        <f>+IF('Data 2022'!AT29=0,"",'Data 2022'!AT29*1000/'Data 2022'!$C29)</f>
        <v/>
      </c>
      <c r="BV29" s="122">
        <f>+IF('Data 2022'!AU29=0,"",'Data 2022'!AU29*1000/'Data 2022'!$C29)</f>
        <v>0.66294895293062439</v>
      </c>
      <c r="BW29" s="122">
        <f>+IF('Data 2022'!AV29=0,"",'Data 2022'!AV29*1000/'Data 2022'!$C29)</f>
        <v>3.89969972312132E-2</v>
      </c>
      <c r="BX29" s="122">
        <f>+IF('Data 2022'!AW29=0,"",'Data 2022'!AW29*1000/'Data 2022'!$C29)</f>
        <v>0.46796396677455837</v>
      </c>
      <c r="BY29" s="122">
        <f>+IF('Data 2022'!AX29=0,"",'Data 2022'!AX29*1000/'Data 2022'!$C29)</f>
        <v>0.19498498615606599</v>
      </c>
      <c r="BZ29" s="122">
        <f>+IF('Data 2022'!AY29=0,"",'Data 2022'!AY29*1000/'Data 2022'!$C29)</f>
        <v>1.013921928011543</v>
      </c>
      <c r="CA29" s="122">
        <f>+IF('Data 2022'!AZ29=0,"",'Data 2022'!AZ29*1000/'Data 2022'!$C29)</f>
        <v>7.79939944624264E-2</v>
      </c>
      <c r="CB29" s="122">
        <f>+IF('Data 2022'!BA29=0,"",'Data 2022'!BA29*1000/'Data 2022'!$C29)</f>
        <v>2.1448348477167256</v>
      </c>
      <c r="CC29" s="122">
        <f>+IF('Data 2022'!BB29=0,"",'Data 2022'!BB29*1000/'Data 2022'!$C29)</f>
        <v>0.3119759778497056</v>
      </c>
      <c r="CF29" s="81" t="e">
        <f>+IF('Data 2022'!BD29-'Data 2022'!BG29-'Data 2022'!E29+'Data 2022'!BE29+'Data 2022'!#REF!+'Data 2022'!#REF!=0,"",('Data 2022'!BD29-'Data 2022'!BG29-'Data 2022'!E29+'Data 2022'!BE29+'Data 2022'!#REF!+'Data 2022'!#REF!)*1000000/('Data 2022'!BC29-'Data 2022'!BF29-'Data 2022'!D29))</f>
        <v>#REF!</v>
      </c>
      <c r="CG29" s="82">
        <f>+IF('Data 2022'!BD29-'Data 2022'!BG29-'Data 2022'!E29=0,"",('Data 2022'!BD29-'Data 2022'!BG29-'Data 2022'!E29)*1000000/('Data 2022'!BC29-'Data 2022'!BF29-'Data 2022'!D29))</f>
        <v>228578.5974156317</v>
      </c>
      <c r="CH29" s="83">
        <f>+IF('Data 2022'!BC29-'Data 2022'!BF29-'Data 2022'!D29=0,"",('Data 2022'!BC29-'Data 2022'!BF29-'Data 2022'!D29)*1000/'Data 2022'!C29)</f>
        <v>31.084506493000038</v>
      </c>
      <c r="CI29" s="84">
        <f>+IF('Data 2022'!BD29-'Data 2022'!BG29-'Data 2022'!E29=0,"",('Data 2022'!BD29-'Data 2022'!BG29-'Data 2022'!E29)*1000000/'Data 2022'!C29)</f>
        <v>7105.2528955270454</v>
      </c>
    </row>
    <row r="30" spans="1:87" x14ac:dyDescent="0.25">
      <c r="A30" s="97" t="s">
        <v>26</v>
      </c>
      <c r="B30" s="119">
        <f>+IF('Data 2022'!D30=0,"",('Data 2022'!E30)*1000000/'Data 2022'!D30)</f>
        <v>265517.24137931032</v>
      </c>
      <c r="C30" s="119" t="e">
        <f>+IF('Data 2022'!D30=0,"",('Data 2022'!E30-'Data 2022'!#REF!)*1000000/'Data 2022'!D30)</f>
        <v>#REF!</v>
      </c>
      <c r="D30" s="120">
        <f>+IF('Data 2022'!D30=0,"",'Data 2022'!D30*1000/'Data 2022'!C30)</f>
        <v>2.3066215947504474</v>
      </c>
      <c r="E30" s="119">
        <f>+IF('Data 2022'!D30=0,"",'Data 2022'!E30*1000000/'Data 2022'!C30)</f>
        <v>612.44780274408436</v>
      </c>
      <c r="F30" s="121">
        <f>+IF('Data 2022'!F30=0,"",('Data 2022'!G30)*1000000/'Data 2022'!F30)</f>
        <v>1700000</v>
      </c>
      <c r="G30" s="121">
        <f>+IF('Data 2022'!F30=0,"",('Data 2022'!G30-'Data 2022'!H30)*1000000/'Data 2022'!F30)</f>
        <v>1700000</v>
      </c>
      <c r="H30" s="120">
        <f>+IF('Data 2022'!F30=0,"",'Data 2022'!F30*1000/'Data 2022'!C30)</f>
        <v>0.19884668920262477</v>
      </c>
      <c r="I30" s="119">
        <f>+IF('Data 2022'!F30=0,"",'Data 2022'!G30*1000000/'Data 2022'!C30)</f>
        <v>338.03937164446211</v>
      </c>
      <c r="J30" s="119">
        <f>+IF('Data 2022'!I30=0,"",('Data 2022'!J30)*1000000/'Data 2022'!I30)</f>
        <v>1550000</v>
      </c>
      <c r="K30" s="119">
        <f>+IF('Data 2022'!I30=0,"",('Data 2022'!J30-'Data 2022'!K30)*1000000/'Data 2022'!I30)</f>
        <v>912500.00000000012</v>
      </c>
      <c r="L30" s="120">
        <f>+IF('Data 2022'!I30=0,"",'Data 2022'!I30*1000/'Data 2022'!C30)</f>
        <v>0.63630940544839931</v>
      </c>
      <c r="M30" s="119">
        <f>+IF('Data 2022'!I30=0,"",'Data 2022'!J30*1000000/'Data 2022'!C30)</f>
        <v>986.27957844501884</v>
      </c>
      <c r="N30" s="119">
        <f>+IF('Data 2022'!L30=0,"",('Data 2022'!M30)*1000000/'Data 2022'!L30)</f>
        <v>830000</v>
      </c>
      <c r="O30" s="119">
        <f>+IF('Data 2022'!L30=0,"",('Data 2022'!M30-'Data 2022'!N30)*1000000/'Data 2022'!L30)</f>
        <v>774000</v>
      </c>
      <c r="P30" s="120">
        <f>+IF('Data 2022'!L30=0,"",'Data 2022'!L30*1000/'Data 2022'!C30)</f>
        <v>1.9884668920262478</v>
      </c>
      <c r="Q30" s="119">
        <f>+IF('Data 2022'!L30=0,"",'Data 2022'!M30*1000000/'Data 2022'!C30)</f>
        <v>1650.4275203817856</v>
      </c>
      <c r="R30" s="119">
        <f>+IF('Data 2022'!O30=0,"",('Data 2022'!P30)*1000000/'Data 2022'!O30)</f>
        <v>89285.71428571429</v>
      </c>
      <c r="S30" s="119">
        <f>+IF('Data 2022'!O30=0,"",('Data 2022'!P30-'Data 2022'!Q30)*1000000/'Data 2022'!O30)</f>
        <v>89285.71428571429</v>
      </c>
      <c r="T30" s="120">
        <f>+IF('Data 2022'!O30=0,"",'Data 2022'!O30*1000/'Data 2022'!C30)</f>
        <v>5.5677072976734934</v>
      </c>
      <c r="U30" s="119">
        <f>+IF('Data 2022'!O30=0,"",'Data 2022'!P30*1000000/'Data 2022'!C30)</f>
        <v>497.11672300656193</v>
      </c>
      <c r="V30" s="119">
        <f>+IF('Data 2022'!X30=0,"",('Data 2022'!Y30)*1000000/'Data 2022'!X30)</f>
        <v>1107317.0731707318</v>
      </c>
      <c r="W30" s="119">
        <f>+IF('Data 2022'!X30=0,"",('Data 2022'!Y30-'Data 2022'!Z30)*1000000/'Data 2022'!X30)</f>
        <v>926829.26829268294</v>
      </c>
      <c r="X30" s="120">
        <f>+IF('Data 2022'!X30=0,"",'Data 2022'!X30*1000/'Data 2022'!C30)</f>
        <v>1.6305428514615232</v>
      </c>
      <c r="Y30" s="119">
        <f>+IF('Data 2022'!X30=0,"",'Data 2022'!Y30*1000000/'Data 2022'!C30)</f>
        <v>1805.527937959833</v>
      </c>
      <c r="Z30" s="119">
        <f>+IF('Data 2022'!AA30=0,"",('Data 2022'!AB30)*1000000/'Data 2022'!AA30)</f>
        <v>902083.33333333337</v>
      </c>
      <c r="AA30" s="119">
        <f>+IF('Data 2022'!AA30=0,"",('Data 2022'!AB30-'Data 2022'!AC30)*1000000/'Data 2022'!AA30)</f>
        <v>870833.33333333337</v>
      </c>
      <c r="AB30" s="120">
        <f>+IF('Data 2022'!AA30=0,"",'Data 2022'!AA30*1000/'Data 2022'!C30)</f>
        <v>1.9089282163451979</v>
      </c>
      <c r="AC30" s="119">
        <f>+IF('Data 2022'!AA30=0,"",'Data 2022'!AB30*1000000/'Data 2022'!C30)</f>
        <v>1722.0123284947306</v>
      </c>
      <c r="AD30" s="119">
        <f>+IF('Data 2022'!AD30=0,"",('Data 2022'!AE30)*1000000/'Data 2022'!AD30)</f>
        <v>19736.842105263157</v>
      </c>
      <c r="AE30" s="119">
        <f>+IF('Data 2022'!AD30=0,"",('Data 2022'!AE30-'Data 2022'!AF30)*1000000/'Data 2022'!AD30)</f>
        <v>19736.842105263157</v>
      </c>
      <c r="AF30" s="120">
        <f>+IF('Data 2022'!AD30=0,"",'Data 2022'!AD30*1000/'Data 2022'!C30)</f>
        <v>3.0224696758798966</v>
      </c>
      <c r="AG30" s="119">
        <f>+IF('Data 2022'!AD30=0,"",'Data 2022'!AE30*1000000/'Data 2022'!C30)</f>
        <v>59.654006760787432</v>
      </c>
      <c r="AH30" s="119">
        <f>+IF('Data 2022'!AG30=0,"",('Data 2022'!AH30)*1000000/'Data 2022'!AG30)</f>
        <v>205882.35294117648</v>
      </c>
      <c r="AI30" s="119">
        <f>+IF('Data 2022'!AG30=0,"",('Data 2022'!AH30-'Data 2022'!AI30)*1000000/'Data 2022'!AG30)</f>
        <v>202941.17647058822</v>
      </c>
      <c r="AJ30" s="120">
        <f>+IF('Data 2022'!AG30=0,"",'Data 2022'!AG30*1000/'Data 2022'!C30)</f>
        <v>1.3521574865778485</v>
      </c>
      <c r="AK30" s="119">
        <f>+IF('Data 2022'!AG30=0,"",'Data 2022'!AH30*1000000/'Data 2022'!C30)</f>
        <v>278.3853648836747</v>
      </c>
      <c r="AL30" s="119">
        <f>+IF('Data 2022'!AJ30=0,"",('Data 2022'!AK30)*1000000/'Data 2022'!AJ30)</f>
        <v>141379.31034482759</v>
      </c>
      <c r="AM30" s="119">
        <f>+IF('Data 2022'!AJ30=0,"",('Data 2022'!AK30-'Data 2022'!AL30)*1000000/'Data 2022'!AJ30)</f>
        <v>129885.05747126437</v>
      </c>
      <c r="AN30" s="120">
        <f>+IF('Data 2022'!AJ30=0,"",'Data 2022'!AJ30*1000/'Data 2022'!C30)</f>
        <v>6.9198647842513425</v>
      </c>
      <c r="AO30" s="119">
        <f>+IF('Data 2022'!AJ30=0,"",'Data 2022'!AK30*1000000/'Data 2022'!C30)</f>
        <v>978.32571087691394</v>
      </c>
      <c r="AP30" s="119" t="str">
        <f>+IF('Data 2022'!AM30=0,"",('Data 2022'!AN30)*1000000/'Data 2022'!AM30)</f>
        <v/>
      </c>
      <c r="AQ30" s="119" t="str">
        <f>+IF('Data 2022'!AM30=0,"",('Data 2022'!AN30-'Data 2022'!#REF!)*1000000/'Data 2022'!AM30)</f>
        <v/>
      </c>
      <c r="AR30" s="120" t="str">
        <f>+IF('Data 2022'!AM30=0,"",'Data 2022'!AM30*1000/'Data 2022'!C30)</f>
        <v/>
      </c>
      <c r="AS30" s="119" t="str">
        <f>+IF('Data 2022'!AM30=0,"",'Data 2022'!AN30*1000000/'Data 2022'!C30)</f>
        <v/>
      </c>
      <c r="AT30" s="119" t="str">
        <f>+IF('Data 2022'!AO30=0,"",('Data 2022'!AP30)*1000000/'Data 2022'!AO30)</f>
        <v/>
      </c>
      <c r="AU30" s="119" t="str">
        <f>+IF('Data 2022'!AO30=0,"",('Data 2022'!AP30-'Data 2022'!#REF!)*1000000/'Data 2022'!AO30)</f>
        <v/>
      </c>
      <c r="AV30" s="120" t="str">
        <f>+IF('Data 2022'!AO30=0,"",'Data 2022'!AO30*1000/'Data 2022'!C30)</f>
        <v/>
      </c>
      <c r="AW30" s="119" t="str">
        <f>+IF('Data 2022'!AO30=0,"",'Data 2022'!AP30*1000000/'Data 2022'!C30)</f>
        <v/>
      </c>
      <c r="AX30" s="119">
        <f>+IF('Data 2022'!U30=0,"",('Data 2022'!V30)*1000000/'Data 2022'!U30)</f>
        <v>1000000</v>
      </c>
      <c r="AY30" s="119">
        <f>+IF('Data 2022'!U30=0,"",('Data 2022'!V30-'Data 2022'!W30)*1000000/'Data 2022'!U30)</f>
        <v>333333.33333333331</v>
      </c>
      <c r="AZ30" s="120">
        <f>+IF('Data 2022'!U30=0,"",'Data 2022'!U30*1000/'Data 2022'!C30)</f>
        <v>0.3579240405647246</v>
      </c>
      <c r="BA30" s="119">
        <f>+IF('Data 2022'!U30=0,"",'Data 2022'!V30*1000000/'Data 2022'!C30)</f>
        <v>357.92404056472458</v>
      </c>
      <c r="BB30" s="119" t="str">
        <f>+IF(AT30="","",+IF('Data 2022'!BC30=0,0,('Data 2022'!BD30)*1000000/'Data 2022'!BC30))</f>
        <v/>
      </c>
      <c r="BC30" s="119" t="str">
        <f>+IF(AU30="","",+IF('Data 2022'!BC30=0,"",('Data 2022'!BD30-'Data 2022'!BE30)*1000000/'Data 2022'!BC30))</f>
        <v/>
      </c>
      <c r="BD30" s="120" t="str">
        <f>+IF(AV30="","",IF('Data 2022'!BC30=0,"",'Data 2022'!BC30*1000/'Data 2022'!C30))</f>
        <v/>
      </c>
      <c r="BE30" s="119" t="str">
        <f>+IF(AW30="","",IF('Data 2022'!BC30=0,"",('Data 2022'!BD30-'Data 2022'!BE30)*1000000/'Data 2022'!C30))</f>
        <v/>
      </c>
      <c r="BF30" s="119">
        <f>+IF('Data 2022'!BC30-'Data 2022'!BF30=0,"",('Data 2022'!BD30-'Data 2022'!BG30)*1000000/('Data 2022'!BC30-'Data 2022'!BF30))</f>
        <v>358678.95545314898</v>
      </c>
      <c r="BG30" s="119" t="e">
        <f>+IF('Data 2022'!BC30-'Data 2022'!BF30=0,"",('Data 2022'!BD30-'Data 2022'!BE30-'Data 2022'!BG30-'Data 2022'!#REF!)*1000000/('Data 2022'!BC30-'Data 2022'!BF30))</f>
        <v>#REF!</v>
      </c>
      <c r="BH30" s="120">
        <f>+IF('Data 2022'!BC30-'Data 2022'!BF30=0,"",('Data 2022'!BC30-'Data 2022'!BF30)*1000/'Data 2022'!C30)</f>
        <v>25.889838934181746</v>
      </c>
      <c r="BI30" s="119" t="e">
        <f>+IF('Data 2022'!BC30-'Data 2022'!BF30=0,"",('Data 2022'!BD30-'Data 2022'!BE30-'Data 2022'!BG30-'Data 2022'!#REF!)*1000000/'Data 2022'!C30)</f>
        <v>#REF!</v>
      </c>
      <c r="BJ30" s="119" t="str">
        <f>+IF('Data 2022'!BF30=0,"",('Data 2022'!BG30)*1000000/'Data 2022'!BF30)</f>
        <v/>
      </c>
      <c r="BK30" s="119" t="str">
        <f>+IF('Data 2022'!BF30=0,"",('Data 2022'!BG30-'Data 2022'!#REF!)*1000000/'Data 2022'!BF30)</f>
        <v/>
      </c>
      <c r="BL30" s="120" t="str">
        <f>+IF('Data 2022'!BF30=0,"",'Data 2022'!BF30*1000/'Data 2022'!C30)</f>
        <v/>
      </c>
      <c r="BM30" s="119" t="str">
        <f>+IF('Data 2022'!BF30=0,"",('Data 2022'!BG30-'Data 2022'!#REF!)*1000000/'Data 2022'!C30)</f>
        <v/>
      </c>
      <c r="BN30" s="119">
        <f>+IF('Data 2022'!L30+'Data 2022'!O30+'Data 2022'!X30+'Data 2022'!AA30=0,"",('Data 2022'!M30+'Data 2022'!P30+'Data 2022'!Y30+'Data 2022'!AB30)*1000000/('Data 2022'!L30+'Data 2022'!O30+'Data 2022'!X30+'Data 2022'!AA30))</f>
        <v>511469.53405017924</v>
      </c>
      <c r="BO30" s="119">
        <f>+IF('Data 2022'!L30+'Data 2022'!O30+'Data 2022'!X30+'Data 2022'!AA30=0,"",('Data 2022'!M30-'Data 2022'!N30+'Data 2022'!P30-'Data 2022'!Q30+'Data 2022'!Y30-'Data 2022'!Z30+'Data 2022'!AB30-'Data 2022'!AC30)*1000000/('Data 2022'!L30+'Data 2022'!O30+'Data 2022'!X30+'Data 2022'!AA30))</f>
        <v>469534.05017921148</v>
      </c>
      <c r="BP30" s="120">
        <f>+('Data 2022'!L30+'Data 2022'!O30+'Data 2022'!X30+'Data 2022'!AA30)*1000/'Data 2022'!C30</f>
        <v>11.095645257506462</v>
      </c>
      <c r="BQ30" s="119">
        <f>+('Data 2022'!M30-'Data 2022'!N30+'Data 2022'!P30-'Data 2022'!Q30+'Data 2022'!Y30-'Data 2022'!Z30+'Data 2022'!AB30-'Data 2022'!AC30)*1000000/('Data 2022'!C30)</f>
        <v>5209.7832571087692</v>
      </c>
      <c r="BR30" s="122" t="str">
        <f>+IF('Data 2022'!AU30=0,"",'Data 2022'!AU30*1000/'Data 2022'!$C30)</f>
        <v/>
      </c>
      <c r="BS30" s="122" t="str">
        <f>+IF('Data 2022'!AV30=0,"",'Data 2022'!AV30*1000/'Data 2022'!$C30)</f>
        <v/>
      </c>
      <c r="BT30" s="122">
        <f>+IF('Data 2022'!AS30=0,"",'Data 2022'!AS30*1000/'Data 2022'!$C30)</f>
        <v>0.54483992841519191</v>
      </c>
      <c r="BU30" s="122">
        <f>+IF('Data 2022'!AT30=0,"",'Data 2022'!AT30*1000/'Data 2022'!$C30)</f>
        <v>0.48120898787035193</v>
      </c>
      <c r="BV30" s="122" t="str">
        <f>+IF('Data 2022'!AU30=0,"",'Data 2022'!AU30*1000/'Data 2022'!$C30)</f>
        <v/>
      </c>
      <c r="BW30" s="122" t="str">
        <f>+IF('Data 2022'!AV30=0,"",'Data 2022'!AV30*1000/'Data 2022'!$C30)</f>
        <v/>
      </c>
      <c r="BX30" s="122">
        <f>+IF('Data 2022'!AW30=0,"",'Data 2022'!AW30*1000/'Data 2022'!$C30)</f>
        <v>0.52893219327898189</v>
      </c>
      <c r="BY30" s="122">
        <f>+IF('Data 2022'!AX30=0,"",'Data 2022'!AX30*1000/'Data 2022'!$C30)</f>
        <v>6.7607874328892426E-2</v>
      </c>
      <c r="BZ30" s="122">
        <f>+IF('Data 2022'!AY30=0,"",'Data 2022'!AY30*1000/'Data 2022'!$C30)</f>
        <v>1.2248956054881686</v>
      </c>
      <c r="CA30" s="122">
        <f>+IF('Data 2022'!AZ30=0,"",'Data 2022'!AZ30*1000/'Data 2022'!$C30)</f>
        <v>0.43746271624577449</v>
      </c>
      <c r="CB30" s="122">
        <f>+IF('Data 2022'!BA30=0,"",'Data 2022'!BA30*1000/'Data 2022'!$C30)</f>
        <v>2.2986677271823424</v>
      </c>
      <c r="CC30" s="122">
        <f>+IF('Data 2022'!BB30=0,"",'Data 2022'!BB30*1000/'Data 2022'!$C30)</f>
        <v>0.98627957844501879</v>
      </c>
      <c r="CF30" s="85" t="e">
        <f>+IF('Data 2022'!BD30-'Data 2022'!BG30-'Data 2022'!E30+'Data 2022'!BE30+'Data 2022'!#REF!+'Data 2022'!#REF!=0,"",('Data 2022'!BD30-'Data 2022'!BG30-'Data 2022'!E30+'Data 2022'!BE30+'Data 2022'!#REF!+'Data 2022'!#REF!)*1000000/('Data 2022'!BC30-'Data 2022'!BF30-'Data 2022'!D30))</f>
        <v>#REF!</v>
      </c>
      <c r="CG30" s="86">
        <f>+IF('Data 2022'!BD30-'Data 2022'!BG30-'Data 2022'!E30=0,"",('Data 2022'!BD30-'Data 2022'!BG30-'Data 2022'!E30)*1000000/('Data 2022'!BC30-'Data 2022'!BF30-'Data 2022'!D30))</f>
        <v>367790.89376053959</v>
      </c>
      <c r="CH30" s="87">
        <f>+IF('Data 2022'!BC30-'Data 2022'!BF30-'Data 2022'!D30=0,"",('Data 2022'!BC30-'Data 2022'!BF30-'Data 2022'!D30)*1000/'Data 2022'!C30)</f>
        <v>23.583217339431297</v>
      </c>
      <c r="CI30" s="88">
        <f>+IF('Data 2022'!BD30-'Data 2022'!BG30-'Data 2022'!E30=0,"",('Data 2022'!BD30-'Data 2022'!BG30-'Data 2022'!E30)*1000000/'Data 2022'!C30)</f>
        <v>8673.6925830184919</v>
      </c>
    </row>
  </sheetData>
  <mergeCells count="1">
    <mergeCell ref="CF1:CI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I30"/>
  <sheetViews>
    <sheetView zoomScaleNormal="100" workbookViewId="0">
      <pane xSplit="1" ySplit="1" topLeftCell="B2" activePane="bottomRight" state="frozen"/>
      <selection sqref="A1:BO30"/>
      <selection pane="topRight" sqref="A1:BO30"/>
      <selection pane="bottomLeft" sqref="A1:BO30"/>
      <selection pane="bottomRight" sqref="A1:BO30"/>
    </sheetView>
  </sheetViews>
  <sheetFormatPr defaultColWidth="19" defaultRowHeight="15" x14ac:dyDescent="0.25"/>
  <cols>
    <col min="1" max="1" width="19" style="55"/>
    <col min="2" max="2" width="11.7109375" customWidth="1"/>
    <col min="3" max="5" width="11.7109375" hidden="1" customWidth="1"/>
    <col min="6" max="6" width="11.7109375" customWidth="1"/>
    <col min="7" max="9" width="11.7109375" hidden="1" customWidth="1"/>
    <col min="10" max="10" width="11.7109375" customWidth="1"/>
    <col min="11" max="13" width="11.7109375" hidden="1" customWidth="1"/>
    <col min="14" max="14" width="11.7109375" customWidth="1"/>
    <col min="15" max="17" width="11.7109375" hidden="1" customWidth="1"/>
    <col min="18" max="18" width="11.7109375" customWidth="1"/>
    <col min="19" max="21" width="11.7109375" hidden="1" customWidth="1"/>
    <col min="22" max="22" width="11.7109375" customWidth="1"/>
    <col min="23" max="25" width="11.7109375" hidden="1" customWidth="1"/>
    <col min="26" max="26" width="11.7109375" customWidth="1"/>
    <col min="27" max="29" width="11.7109375" hidden="1" customWidth="1"/>
    <col min="30" max="30" width="11.7109375" customWidth="1"/>
    <col min="31" max="33" width="11.7109375" hidden="1" customWidth="1"/>
    <col min="34" max="34" width="11.7109375" customWidth="1"/>
    <col min="35" max="37" width="11.7109375" hidden="1" customWidth="1"/>
    <col min="38" max="38" width="11.7109375" customWidth="1"/>
    <col min="39" max="41" width="11.7109375" hidden="1" customWidth="1"/>
    <col min="42" max="42" width="11.7109375" customWidth="1"/>
    <col min="43" max="45" width="11.7109375" hidden="1" customWidth="1"/>
    <col min="46" max="46" width="11.7109375" customWidth="1"/>
    <col min="47" max="49" width="11.7109375" hidden="1" customWidth="1"/>
    <col min="50" max="50" width="11.7109375" customWidth="1"/>
    <col min="51" max="53" width="11.7109375" hidden="1" customWidth="1"/>
    <col min="54" max="54" width="11.7109375" customWidth="1"/>
    <col min="55" max="57" width="11.7109375" hidden="1" customWidth="1"/>
    <col min="58" max="58" width="11.7109375" customWidth="1"/>
    <col min="59" max="61" width="11.7109375" hidden="1" customWidth="1"/>
    <col min="62" max="62" width="11.7109375" customWidth="1"/>
    <col min="63" max="65" width="11.7109375" hidden="1" customWidth="1"/>
    <col min="66" max="66" width="11.7109375" customWidth="1"/>
    <col min="67" max="69" width="11.7109375" hidden="1" customWidth="1"/>
    <col min="70" max="81" width="11.7109375" customWidth="1"/>
  </cols>
  <sheetData>
    <row r="1" spans="1:87" s="126" customFormat="1" ht="297" customHeight="1" x14ac:dyDescent="0.25">
      <c r="A1" s="125"/>
      <c r="B1" s="123" t="s">
        <v>63</v>
      </c>
      <c r="C1" s="123" t="s">
        <v>63</v>
      </c>
      <c r="D1" s="123" t="s">
        <v>63</v>
      </c>
      <c r="E1" s="123" t="s">
        <v>63</v>
      </c>
      <c r="F1" s="123" t="s">
        <v>64</v>
      </c>
      <c r="G1" s="123" t="s">
        <v>64</v>
      </c>
      <c r="H1" s="123" t="s">
        <v>64</v>
      </c>
      <c r="I1" s="123" t="s">
        <v>64</v>
      </c>
      <c r="J1" s="123" t="s">
        <v>65</v>
      </c>
      <c r="K1" s="123" t="s">
        <v>65</v>
      </c>
      <c r="L1" s="123" t="s">
        <v>65</v>
      </c>
      <c r="M1" s="123" t="s">
        <v>65</v>
      </c>
      <c r="N1" s="123" t="s">
        <v>66</v>
      </c>
      <c r="O1" s="123" t="s">
        <v>66</v>
      </c>
      <c r="P1" s="123" t="s">
        <v>66</v>
      </c>
      <c r="Q1" s="123" t="s">
        <v>66</v>
      </c>
      <c r="R1" s="123" t="s">
        <v>67</v>
      </c>
      <c r="S1" s="123" t="s">
        <v>67</v>
      </c>
      <c r="T1" s="123" t="s">
        <v>67</v>
      </c>
      <c r="U1" s="123" t="s">
        <v>67</v>
      </c>
      <c r="V1" s="123" t="s">
        <v>38</v>
      </c>
      <c r="W1" s="123" t="s">
        <v>38</v>
      </c>
      <c r="X1" s="123" t="s">
        <v>38</v>
      </c>
      <c r="Y1" s="123" t="s">
        <v>38</v>
      </c>
      <c r="Z1" s="124" t="s">
        <v>39</v>
      </c>
      <c r="AA1" s="124" t="s">
        <v>39</v>
      </c>
      <c r="AB1" s="124" t="s">
        <v>39</v>
      </c>
      <c r="AC1" s="123" t="s">
        <v>39</v>
      </c>
      <c r="AD1" s="123" t="s">
        <v>27</v>
      </c>
      <c r="AE1" s="123" t="s">
        <v>27</v>
      </c>
      <c r="AF1" s="123" t="s">
        <v>27</v>
      </c>
      <c r="AG1" s="123" t="s">
        <v>27</v>
      </c>
      <c r="AH1" s="124" t="s">
        <v>28</v>
      </c>
      <c r="AI1" s="124" t="s">
        <v>28</v>
      </c>
      <c r="AJ1" s="124" t="s">
        <v>28</v>
      </c>
      <c r="AK1" s="123" t="s">
        <v>28</v>
      </c>
      <c r="AL1" s="123" t="s">
        <v>29</v>
      </c>
      <c r="AM1" s="123" t="s">
        <v>29</v>
      </c>
      <c r="AN1" s="123" t="s">
        <v>29</v>
      </c>
      <c r="AO1" s="123" t="s">
        <v>29</v>
      </c>
      <c r="AP1" s="124" t="s">
        <v>70</v>
      </c>
      <c r="AQ1" s="124" t="s">
        <v>70</v>
      </c>
      <c r="AR1" s="124" t="s">
        <v>70</v>
      </c>
      <c r="AS1" s="123" t="s">
        <v>70</v>
      </c>
      <c r="AT1" s="124" t="s">
        <v>71</v>
      </c>
      <c r="AU1" s="124" t="s">
        <v>71</v>
      </c>
      <c r="AV1" s="124" t="s">
        <v>71</v>
      </c>
      <c r="AW1" s="123" t="s">
        <v>71</v>
      </c>
      <c r="AX1" s="124" t="s">
        <v>30</v>
      </c>
      <c r="AY1" s="124" t="s">
        <v>30</v>
      </c>
      <c r="AZ1" s="124" t="s">
        <v>30</v>
      </c>
      <c r="BA1" s="123" t="s">
        <v>30</v>
      </c>
      <c r="BB1" s="124" t="s">
        <v>89</v>
      </c>
      <c r="BC1" s="124" t="s">
        <v>86</v>
      </c>
      <c r="BD1" s="124" t="s">
        <v>86</v>
      </c>
      <c r="BE1" s="123" t="s">
        <v>86</v>
      </c>
      <c r="BF1" s="124" t="s">
        <v>90</v>
      </c>
      <c r="BG1" s="124" t="s">
        <v>90</v>
      </c>
      <c r="BH1" s="124" t="s">
        <v>90</v>
      </c>
      <c r="BI1" s="123" t="s">
        <v>90</v>
      </c>
      <c r="BJ1" s="124" t="s">
        <v>77</v>
      </c>
      <c r="BK1" s="124" t="s">
        <v>77</v>
      </c>
      <c r="BL1" s="124" t="s">
        <v>77</v>
      </c>
      <c r="BM1" s="123" t="s">
        <v>77</v>
      </c>
      <c r="BN1" s="124" t="s">
        <v>54</v>
      </c>
      <c r="BO1" s="124" t="s">
        <v>54</v>
      </c>
      <c r="BP1" s="124" t="s">
        <v>54</v>
      </c>
      <c r="BQ1" s="124" t="s">
        <v>54</v>
      </c>
      <c r="BR1" s="124" t="s">
        <v>42</v>
      </c>
      <c r="BS1" s="124" t="s">
        <v>42</v>
      </c>
      <c r="BT1" s="124" t="s">
        <v>43</v>
      </c>
      <c r="BU1" s="124" t="s">
        <v>43</v>
      </c>
      <c r="BV1" s="124" t="s">
        <v>60</v>
      </c>
      <c r="BW1" s="124" t="s">
        <v>60</v>
      </c>
      <c r="BX1" s="124" t="s">
        <v>44</v>
      </c>
      <c r="BY1" s="124" t="s">
        <v>44</v>
      </c>
      <c r="BZ1" s="124" t="s">
        <v>45</v>
      </c>
      <c r="CA1" s="124" t="s">
        <v>45</v>
      </c>
      <c r="CB1" s="124" t="s">
        <v>87</v>
      </c>
      <c r="CC1" s="124" t="s">
        <v>87</v>
      </c>
      <c r="CF1" s="223" t="s">
        <v>59</v>
      </c>
      <c r="CG1" s="224"/>
      <c r="CH1" s="224"/>
      <c r="CI1" s="225"/>
    </row>
    <row r="2" spans="1:87" ht="75" x14ac:dyDescent="0.25">
      <c r="A2" s="116"/>
      <c r="B2" s="117" t="s">
        <v>85</v>
      </c>
      <c r="C2" s="117" t="s">
        <v>48</v>
      </c>
      <c r="D2" s="118" t="s">
        <v>49</v>
      </c>
      <c r="E2" s="118" t="s">
        <v>50</v>
      </c>
      <c r="F2" s="117" t="s">
        <v>85</v>
      </c>
      <c r="G2" s="117" t="s">
        <v>48</v>
      </c>
      <c r="H2" s="118" t="s">
        <v>49</v>
      </c>
      <c r="I2" s="118" t="s">
        <v>50</v>
      </c>
      <c r="J2" s="117" t="s">
        <v>85</v>
      </c>
      <c r="K2" s="117" t="s">
        <v>48</v>
      </c>
      <c r="L2" s="118" t="s">
        <v>49</v>
      </c>
      <c r="M2" s="118" t="s">
        <v>50</v>
      </c>
      <c r="N2" s="117" t="s">
        <v>85</v>
      </c>
      <c r="O2" s="117" t="s">
        <v>48</v>
      </c>
      <c r="P2" s="118" t="s">
        <v>49</v>
      </c>
      <c r="Q2" s="118" t="s">
        <v>50</v>
      </c>
      <c r="R2" s="117" t="s">
        <v>85</v>
      </c>
      <c r="S2" s="117" t="s">
        <v>48</v>
      </c>
      <c r="T2" s="118" t="s">
        <v>49</v>
      </c>
      <c r="U2" s="118" t="s">
        <v>50</v>
      </c>
      <c r="V2" s="117" t="s">
        <v>85</v>
      </c>
      <c r="W2" s="117" t="s">
        <v>48</v>
      </c>
      <c r="X2" s="118" t="s">
        <v>49</v>
      </c>
      <c r="Y2" s="118" t="s">
        <v>50</v>
      </c>
      <c r="Z2" s="117" t="s">
        <v>85</v>
      </c>
      <c r="AA2" s="117" t="s">
        <v>48</v>
      </c>
      <c r="AB2" s="118" t="s">
        <v>49</v>
      </c>
      <c r="AC2" s="118" t="s">
        <v>50</v>
      </c>
      <c r="AD2" s="117" t="s">
        <v>85</v>
      </c>
      <c r="AE2" s="117" t="s">
        <v>48</v>
      </c>
      <c r="AF2" s="118" t="s">
        <v>49</v>
      </c>
      <c r="AG2" s="118" t="s">
        <v>50</v>
      </c>
      <c r="AH2" s="117" t="s">
        <v>85</v>
      </c>
      <c r="AI2" s="117" t="s">
        <v>48</v>
      </c>
      <c r="AJ2" s="118" t="s">
        <v>49</v>
      </c>
      <c r="AK2" s="118" t="s">
        <v>50</v>
      </c>
      <c r="AL2" s="117" t="s">
        <v>85</v>
      </c>
      <c r="AM2" s="117" t="s">
        <v>48</v>
      </c>
      <c r="AN2" s="118" t="s">
        <v>49</v>
      </c>
      <c r="AO2" s="118" t="s">
        <v>50</v>
      </c>
      <c r="AP2" s="117" t="s">
        <v>85</v>
      </c>
      <c r="AQ2" s="117" t="s">
        <v>48</v>
      </c>
      <c r="AR2" s="118" t="s">
        <v>49</v>
      </c>
      <c r="AS2" s="118" t="s">
        <v>50</v>
      </c>
      <c r="AT2" s="117" t="s">
        <v>85</v>
      </c>
      <c r="AU2" s="117" t="s">
        <v>48</v>
      </c>
      <c r="AV2" s="118" t="s">
        <v>49</v>
      </c>
      <c r="AW2" s="118" t="s">
        <v>50</v>
      </c>
      <c r="AX2" s="117" t="s">
        <v>85</v>
      </c>
      <c r="AY2" s="117" t="s">
        <v>48</v>
      </c>
      <c r="AZ2" s="118" t="s">
        <v>49</v>
      </c>
      <c r="BA2" s="118" t="s">
        <v>50</v>
      </c>
      <c r="BB2" s="117" t="s">
        <v>85</v>
      </c>
      <c r="BC2" s="117" t="s">
        <v>48</v>
      </c>
      <c r="BD2" s="118" t="s">
        <v>49</v>
      </c>
      <c r="BE2" s="118" t="s">
        <v>50</v>
      </c>
      <c r="BF2" s="117" t="s">
        <v>85</v>
      </c>
      <c r="BG2" s="117" t="s">
        <v>48</v>
      </c>
      <c r="BH2" s="118" t="s">
        <v>49</v>
      </c>
      <c r="BI2" s="118" t="s">
        <v>50</v>
      </c>
      <c r="BJ2" s="117" t="s">
        <v>85</v>
      </c>
      <c r="BK2" s="117" t="s">
        <v>48</v>
      </c>
      <c r="BL2" s="118" t="s">
        <v>49</v>
      </c>
      <c r="BM2" s="118" t="s">
        <v>50</v>
      </c>
      <c r="BN2" s="117" t="s">
        <v>85</v>
      </c>
      <c r="BO2" s="117" t="s">
        <v>48</v>
      </c>
      <c r="BP2" s="118" t="s">
        <v>49</v>
      </c>
      <c r="BQ2" s="118" t="s">
        <v>50</v>
      </c>
      <c r="BR2" s="117" t="s">
        <v>52</v>
      </c>
      <c r="BS2" s="117" t="s">
        <v>53</v>
      </c>
      <c r="BT2" s="117" t="s">
        <v>52</v>
      </c>
      <c r="BU2" s="117" t="s">
        <v>53</v>
      </c>
      <c r="BV2" s="117" t="s">
        <v>52</v>
      </c>
      <c r="BW2" s="117" t="s">
        <v>53</v>
      </c>
      <c r="BX2" s="117" t="s">
        <v>52</v>
      </c>
      <c r="BY2" s="117" t="s">
        <v>53</v>
      </c>
      <c r="BZ2" s="117" t="s">
        <v>52</v>
      </c>
      <c r="CA2" s="117" t="s">
        <v>53</v>
      </c>
      <c r="CB2" s="117" t="s">
        <v>52</v>
      </c>
      <c r="CC2" s="117" t="s">
        <v>53</v>
      </c>
      <c r="CF2" s="115" t="s">
        <v>47</v>
      </c>
      <c r="CG2" s="74" t="s">
        <v>48</v>
      </c>
      <c r="CH2" s="75" t="s">
        <v>49</v>
      </c>
      <c r="CI2" s="76" t="s">
        <v>50</v>
      </c>
    </row>
    <row r="3" spans="1:87" x14ac:dyDescent="0.25">
      <c r="A3" s="92" t="s">
        <v>0</v>
      </c>
      <c r="B3" s="119">
        <f>+IF('Data 2022'!D3=0,"",('Data 2022'!E3)*1000000/'Data 2022'!D3)</f>
        <v>317242.42424242425</v>
      </c>
      <c r="C3" s="119" t="e">
        <f>+IF('Data 2022'!D3=0,"",('Data 2022'!E3-'Data 2022'!#REF!)*1000000/'Data 2022'!D3)</f>
        <v>#REF!</v>
      </c>
      <c r="D3" s="120">
        <f>+IF('Data 2022'!D3=0,"",'Data 2022'!D3*1000/'Data 2022'!C3)</f>
        <v>1.995645863570392</v>
      </c>
      <c r="E3" s="119">
        <f>+IF('Data 2022'!D3=0,"",'Data 2022'!E3*1000000/'Data 2022'!C3)</f>
        <v>633.10353168843733</v>
      </c>
      <c r="F3" s="121">
        <f>+IF('Data 2022'!F3=0,"",('Data 2022'!G3)*1000000/'Data 2022'!F3)</f>
        <v>1112980.7692307692</v>
      </c>
      <c r="G3" s="121">
        <f>+IF('Data 2022'!F3=0,"",('Data 2022'!G3-'Data 2022'!H3)*1000000/'Data 2022'!F3)</f>
        <v>1071634.6153846153</v>
      </c>
      <c r="H3" s="120">
        <f>+IF('Data 2022'!F3=0,"",'Data 2022'!F3*1000/'Data 2022'!C3)</f>
        <v>0.12578616352201258</v>
      </c>
      <c r="I3" s="119">
        <f>+IF('Data 2022'!F3=0,"",'Data 2022'!G3*1000000/'Data 2022'!C3)</f>
        <v>139.9975810353169</v>
      </c>
      <c r="J3" s="119">
        <f>+IF('Data 2022'!I3=0,"",('Data 2022'!J3)*1000000/'Data 2022'!I3)</f>
        <v>1165294.1176470588</v>
      </c>
      <c r="K3" s="119">
        <f>+IF('Data 2022'!I3=0,"",('Data 2022'!J3-'Data 2022'!K3)*1000000/'Data 2022'!I3)</f>
        <v>1121764.705882353</v>
      </c>
      <c r="L3" s="120">
        <f>+IF('Data 2022'!I3=0,"",'Data 2022'!I3*1000/'Data 2022'!C3)</f>
        <v>0.20561199806482824</v>
      </c>
      <c r="M3" s="119">
        <f>+IF('Data 2022'!I3=0,"",'Data 2022'!J3*1000000/'Data 2022'!C3)</f>
        <v>239.59845186260281</v>
      </c>
      <c r="N3" s="119">
        <f>+IF('Data 2022'!L3=0,"",('Data 2022'!M3)*1000000/'Data 2022'!L3)</f>
        <v>914662.44725738396</v>
      </c>
      <c r="O3" s="119">
        <f>+IF('Data 2022'!L3=0,"",('Data 2022'!M3-'Data 2022'!N3)*1000000/'Data 2022'!L3)</f>
        <v>790886.07594936714</v>
      </c>
      <c r="P3" s="120">
        <f>+IF('Data 2022'!L3=0,"",'Data 2022'!L3*1000/'Data 2022'!C3)</f>
        <v>2.8664731494920175</v>
      </c>
      <c r="Q3" s="119">
        <f>+IF('Data 2022'!L3=0,"",'Data 2022'!M3*1000000/'Data 2022'!C3)</f>
        <v>2621.8553459119498</v>
      </c>
      <c r="R3" s="119">
        <f>+IF('Data 2022'!O3=0,"",('Data 2022'!P3)*1000000/'Data 2022'!O3)</f>
        <v>122556.05381165918</v>
      </c>
      <c r="S3" s="119">
        <f>+IF('Data 2022'!O3=0,"",('Data 2022'!P3-'Data 2022'!Q3)*1000000/'Data 2022'!O3)</f>
        <v>117982.06278026904</v>
      </c>
      <c r="T3" s="120">
        <f>+IF('Data 2022'!O3=0,"",'Data 2022'!O3*1000/'Data 2022'!C3)</f>
        <v>8.0914368650217714</v>
      </c>
      <c r="U3" s="119">
        <f>+IF('Data 2022'!O3=0,"",'Data 2022'!P3*1000000/'Data 2022'!C3)</f>
        <v>991.65457184325112</v>
      </c>
      <c r="V3" s="119">
        <f>+IF('Data 2022'!X3=0,"",('Data 2022'!Y3)*1000000/'Data 2022'!X3)</f>
        <v>1020274.6365105008</v>
      </c>
      <c r="W3" s="119">
        <f>+IF('Data 2022'!X3=0,"",('Data 2022'!Y3-'Data 2022'!Z3)*1000000/'Data 2022'!X3)</f>
        <v>790953.15024232632</v>
      </c>
      <c r="X3" s="120">
        <f>+IF('Data 2022'!X3=0,"",'Data 2022'!X3*1000/'Data 2022'!C3)</f>
        <v>3.7433478471214321</v>
      </c>
      <c r="Y3" s="119">
        <f>+IF('Data 2022'!X3=0,"",'Data 2022'!Y3*1000000/'Data 2022'!C3)</f>
        <v>3819.2428640541848</v>
      </c>
      <c r="Z3" s="119">
        <f>+IF('Data 2022'!AA3=0,"",('Data 2022'!AB3)*1000000/'Data 2022'!AA3)</f>
        <v>897561.5212527964</v>
      </c>
      <c r="AA3" s="119">
        <f>+IF('Data 2022'!AA3=0,"",('Data 2022'!AB3-'Data 2022'!AC3)*1000000/'Data 2022'!AA3)</f>
        <v>824787.47203579417</v>
      </c>
      <c r="AB3" s="120">
        <f>+IF('Data 2022'!AA3=0,"",'Data 2022'!AA3*1000/'Data 2022'!C3)</f>
        <v>2.7031930333817127</v>
      </c>
      <c r="AC3" s="119">
        <f>+IF('Data 2022'!AA3=0,"",'Data 2022'!AB3*1000000/'Data 2022'!C3)</f>
        <v>2426.2820512820513</v>
      </c>
      <c r="AD3" s="119">
        <f>+IF('Data 2022'!AD3=0,"",('Data 2022'!AE3)*1000000/'Data 2022'!AD3)</f>
        <v>26223.12824314307</v>
      </c>
      <c r="AE3" s="119">
        <f>+IF('Data 2022'!AD3=0,"",('Data 2022'!AE3-'Data 2022'!AF3)*1000000/'Data 2022'!AD3)</f>
        <v>26223.12824314307</v>
      </c>
      <c r="AF3" s="120">
        <f>+IF('Data 2022'!AD3=0,"",'Data 2022'!AD3*1000/'Data 2022'!C3)</f>
        <v>3.2631833575229803</v>
      </c>
      <c r="AG3" s="119">
        <f>+IF('Data 2022'!AD3=0,"",'Data 2022'!AE3*1000000/'Data 2022'!C3)</f>
        <v>85.570875665215283</v>
      </c>
      <c r="AH3" s="119">
        <f>+IF('Data 2022'!AG3=0,"",('Data 2022'!AH3)*1000000/'Data 2022'!AG3)</f>
        <v>148492.06349206349</v>
      </c>
      <c r="AI3" s="119">
        <f>+IF('Data 2022'!AG3=0,"",('Data 2022'!AH3-'Data 2022'!AI3)*1000000/'Data 2022'!AG3)</f>
        <v>141924.60317460317</v>
      </c>
      <c r="AJ3" s="120">
        <f>+IF('Data 2022'!AG3=0,"",'Data 2022'!AG3*1000/'Data 2022'!C3)</f>
        <v>3.0478955007256894</v>
      </c>
      <c r="AK3" s="119">
        <f>+IF('Data 2022'!AG3=0,"",'Data 2022'!AH3*1000000/'Data 2022'!C3)</f>
        <v>452.58829221093373</v>
      </c>
      <c r="AL3" s="119">
        <f>+IF('Data 2022'!AJ3=0,"",('Data 2022'!AK3)*1000000/'Data 2022'!AJ3)</f>
        <v>289494.25287356321</v>
      </c>
      <c r="AM3" s="119">
        <f>+IF('Data 2022'!AJ3=0,"",('Data 2022'!AK3-'Data 2022'!AL3)*1000000/'Data 2022'!AJ3)</f>
        <v>255666.66666666666</v>
      </c>
      <c r="AN3" s="120">
        <f>+IF('Data 2022'!AJ3=0,"",'Data 2022'!AJ3*1000/'Data 2022'!C3)</f>
        <v>5.2612481857764877</v>
      </c>
      <c r="AO3" s="119">
        <f>+IF('Data 2022'!AJ3=0,"",'Data 2022'!AK3*1000000/'Data 2022'!C3)</f>
        <v>1523.1011127237543</v>
      </c>
      <c r="AP3" s="119" t="str">
        <f>+IF('Data 2022'!AM3=0,"",('Data 2022'!AN3)*1000000/'Data 2022'!AM3)</f>
        <v/>
      </c>
      <c r="AQ3" s="119" t="str">
        <f>+IF('Data 2022'!AM3=0,"",('Data 2022'!AN3-'Data 2022'!#REF!)*1000000/'Data 2022'!AM3)</f>
        <v/>
      </c>
      <c r="AR3" s="120" t="str">
        <f>+IF('Data 2022'!AM3=0,"",'Data 2022'!AM3*1000/'Data 2022'!C3)</f>
        <v/>
      </c>
      <c r="AS3" s="119" t="str">
        <f>+IF('Data 2022'!AM3=0,"",'Data 2022'!AN3*1000000/'Data 2022'!C3)</f>
        <v/>
      </c>
      <c r="AT3" s="119" t="str">
        <f>+IF('Data 2022'!AO3=0,"",('Data 2022'!AP3)*1000000/'Data 2022'!AO3)</f>
        <v/>
      </c>
      <c r="AU3" s="119" t="str">
        <f>+IF('Data 2022'!AO3=0,"",('Data 2022'!AP3-'Data 2022'!#REF!)*1000000/'Data 2022'!AO3)</f>
        <v/>
      </c>
      <c r="AV3" s="120" t="str">
        <f>+IF('Data 2022'!AO3=0,"",'Data 2022'!AO3*1000/'Data 2022'!C3)</f>
        <v/>
      </c>
      <c r="AW3" s="119" t="str">
        <f>+IF('Data 2022'!AO3=0,"",'Data 2022'!AP3*1000000/'Data 2022'!C3)</f>
        <v/>
      </c>
      <c r="AX3" s="119">
        <f>+IF('Data 2022'!U3=0,"",('Data 2022'!V3)*1000000/'Data 2022'!U3)</f>
        <v>607839.50617283955</v>
      </c>
      <c r="AY3" s="119">
        <f>+IF('Data 2022'!U3=0,"",('Data 2022'!V3-'Data 2022'!W3)*1000000/'Data 2022'!U3)</f>
        <v>299197.53086419747</v>
      </c>
      <c r="AZ3" s="120">
        <f>+IF('Data 2022'!U3=0,"",'Data 2022'!U3*1000/'Data 2022'!C3)</f>
        <v>1.9593613933236576</v>
      </c>
      <c r="BA3" s="119">
        <f>+IF('Data 2022'!U3=0,"",'Data 2022'!V3*1000000/'Data 2022'!C3)</f>
        <v>1190.9772617319786</v>
      </c>
      <c r="BB3" s="119" t="str">
        <f>+IF(AT3="","",+IF('Data 2022'!BC3=0,0,('Data 2022'!BD3)*1000000/'Data 2022'!BC3))</f>
        <v/>
      </c>
      <c r="BC3" s="119" t="str">
        <f>+IF(AU3="","",+IF('Data 2022'!BC3=0,"",('Data 2022'!BD3-'Data 2022'!BE3)*1000000/'Data 2022'!BC3))</f>
        <v/>
      </c>
      <c r="BD3" s="120" t="str">
        <f>+IF(AV3="","",IF('Data 2022'!BC3=0,"",'Data 2022'!BC3*1000/'Data 2022'!C3))</f>
        <v/>
      </c>
      <c r="BE3" s="119" t="str">
        <f>+IF(AW3="","",IF('Data 2022'!BC3=0,"",('Data 2022'!BD3-'Data 2022'!BE3)*1000000/'Data 2022'!C3))</f>
        <v/>
      </c>
      <c r="BF3" s="119">
        <f>+IF('Data 2022'!BC3-'Data 2022'!BF3=0,"",('Data 2022'!BD3-'Data 2022'!BG3)*1000000/('Data 2022'!BC3-'Data 2022'!BF3))</f>
        <v>425500.87108013948</v>
      </c>
      <c r="BG3" s="119" t="e">
        <f>+IF('Data 2022'!BC3-'Data 2022'!BF3=0,"",('Data 2022'!BD3-'Data 2022'!BE3-'Data 2022'!BG3-'Data 2022'!#REF!)*1000000/('Data 2022'!BC3-'Data 2022'!BF3))</f>
        <v>#REF!</v>
      </c>
      <c r="BH3" s="120">
        <f>+IF('Data 2022'!BC3-'Data 2022'!BF3=0,"",('Data 2022'!BC3-'Data 2022'!BF3)*1000/'Data 2022'!C3)</f>
        <v>33.323657474600871</v>
      </c>
      <c r="BI3" s="119" t="e">
        <f>+IF('Data 2022'!BC3-'Data 2022'!BF3=0,"",('Data 2022'!BD3-'Data 2022'!BE3-'Data 2022'!BG3-'Data 2022'!#REF!)*1000000/'Data 2022'!C3)</f>
        <v>#REF!</v>
      </c>
      <c r="BJ3" s="119" t="str">
        <f>+IF('Data 2022'!BF3=0,"",('Data 2022'!BG3)*1000000/'Data 2022'!BF3)</f>
        <v/>
      </c>
      <c r="BK3" s="119" t="str">
        <f>+IF('Data 2022'!BF3=0,"",('Data 2022'!BG3-'Data 2022'!#REF!)*1000000/'Data 2022'!BF3)</f>
        <v/>
      </c>
      <c r="BL3" s="120" t="str">
        <f>+IF('Data 2022'!BF3=0,"",'Data 2022'!BF3*1000/'Data 2022'!C3)</f>
        <v/>
      </c>
      <c r="BM3" s="119" t="str">
        <f>+IF('Data 2022'!BF3=0,"",('Data 2022'!BG3-'Data 2022'!#REF!)*1000000/'Data 2022'!C3)</f>
        <v/>
      </c>
      <c r="BN3" s="119">
        <f>+IF('Data 2022'!L3+'Data 2022'!O3+'Data 2022'!X3+'Data 2022'!AA3=0,"",('Data 2022'!M3+'Data 2022'!P3+'Data 2022'!Y3+'Data 2022'!AB3)*1000000/('Data 2022'!L3+'Data 2022'!O3+'Data 2022'!X3+'Data 2022'!AA3))</f>
        <v>566466.29603891587</v>
      </c>
      <c r="BO3" s="119">
        <f>+IF('Data 2022'!L3+'Data 2022'!O3+'Data 2022'!X3+'Data 2022'!AA3=0,"",('Data 2022'!M3-'Data 2022'!N3+'Data 2022'!P3-'Data 2022'!Q3+'Data 2022'!Y3-'Data 2022'!Z3+'Data 2022'!AB3-'Data 2022'!AC3)*1000000/('Data 2022'!L3+'Data 2022'!O3+'Data 2022'!X3+'Data 2022'!AA3))</f>
        <v>483328.700486449</v>
      </c>
      <c r="BP3" s="120">
        <f>+('Data 2022'!L3+'Data 2022'!O3+'Data 2022'!X3+'Data 2022'!AA3)*1000/'Data 2022'!C3</f>
        <v>17.404450895016932</v>
      </c>
      <c r="BQ3" s="119">
        <f>+('Data 2022'!M3-'Data 2022'!N3+'Data 2022'!P3-'Data 2022'!Q3+'Data 2022'!Y3-'Data 2022'!Z3+'Data 2022'!AB3-'Data 2022'!AC3)*1000000/('Data 2022'!C3)</f>
        <v>8412.0706337687479</v>
      </c>
      <c r="BR3" s="122" t="str">
        <f>+IF('Data 2022'!AU3=0,"",'Data 2022'!AU3*1000/'Data 2022'!$C3)</f>
        <v/>
      </c>
      <c r="BS3" s="122" t="str">
        <f>+IF('Data 2022'!AV3=0,"",'Data 2022'!AV3*1000/'Data 2022'!$C3)</f>
        <v/>
      </c>
      <c r="BT3" s="122" t="str">
        <f>+IF('Data 2022'!AS3=0,"",'Data 2022'!AS3*1000/'Data 2022'!$C3)</f>
        <v/>
      </c>
      <c r="BU3" s="122" t="str">
        <f>+IF('Data 2022'!AT3=0,"",'Data 2022'!AT3*1000/'Data 2022'!$C3)</f>
        <v/>
      </c>
      <c r="BV3" s="122" t="str">
        <f>+IF('Data 2022'!AU3=0,"",'Data 2022'!AU3*1000/'Data 2022'!$C3)</f>
        <v/>
      </c>
      <c r="BW3" s="122" t="str">
        <f>+IF('Data 2022'!AV3=0,"",'Data 2022'!AV3*1000/'Data 2022'!$C3)</f>
        <v/>
      </c>
      <c r="BX3" s="122" t="str">
        <f>+IF('Data 2022'!AW3=0,"",'Data 2022'!AW3*1000/'Data 2022'!$C3)</f>
        <v/>
      </c>
      <c r="BY3" s="122" t="str">
        <f>+IF('Data 2022'!AX3=0,"",'Data 2022'!AX3*1000/'Data 2022'!$C3)</f>
        <v/>
      </c>
      <c r="BZ3" s="122" t="str">
        <f>+IF('Data 2022'!AY3=0,"",'Data 2022'!AY3*1000/'Data 2022'!$C3)</f>
        <v/>
      </c>
      <c r="CA3" s="122" t="str">
        <f>+IF('Data 2022'!AZ3=0,"",'Data 2022'!AZ3*1000/'Data 2022'!$C3)</f>
        <v/>
      </c>
      <c r="CB3" s="122" t="str">
        <f>+IF('Data 2022'!BA3=0,"",'Data 2022'!BA3*1000/'Data 2022'!$C3)</f>
        <v/>
      </c>
      <c r="CC3" s="122" t="str">
        <f>+IF('Data 2022'!BB3=0,"",'Data 2022'!BB3*1000/'Data 2022'!$C3)</f>
        <v/>
      </c>
      <c r="CF3" s="77" t="e">
        <f>+IF('Data 2022'!BD3-'Data 2022'!BG3-'Data 2022'!E3+'Data 2022'!BE3+'Data 2022'!#REF!+'Data 2022'!#REF!=0,"",('Data 2022'!BD3-'Data 2022'!BG3-'Data 2022'!E3+'Data 2022'!BE3+'Data 2022'!#REF!+'Data 2022'!#REF!)*1000000/('Data 2022'!BC3-'Data 2022'!BF3-'Data 2022'!D3))</f>
        <v>#REF!</v>
      </c>
      <c r="CG3" s="78">
        <f>+IF('Data 2022'!BD3-'Data 2022'!BG3-'Data 2022'!E3=0,"",('Data 2022'!BD3-'Data 2022'!BG3-'Data 2022'!E3)*1000000/('Data 2022'!BC3-'Data 2022'!BF3-'Data 2022'!D3))</f>
        <v>432397.11219210882</v>
      </c>
      <c r="CH3" s="79">
        <f>+IF('Data 2022'!BC3-'Data 2022'!BF3-'Data 2022'!D3=0,"",('Data 2022'!BC3-'Data 2022'!BF3-'Data 2022'!D3)*1000/'Data 2022'!C3)</f>
        <v>31.328011611030476</v>
      </c>
      <c r="CI3" s="80">
        <f>+IF('Data 2022'!BD3-'Data 2022'!BG3-'Data 2022'!E3=0,"",('Data 2022'!BD3-'Data 2022'!BG3-'Data 2022'!E3)*1000000/'Data 2022'!C3)</f>
        <v>13546.141751330433</v>
      </c>
    </row>
    <row r="4" spans="1:87" x14ac:dyDescent="0.25">
      <c r="A4" s="92" t="s">
        <v>1</v>
      </c>
      <c r="B4" s="119">
        <f>+IF('Data 2022'!D4=0,"",('Data 2022'!E4)*1000000/'Data 2022'!D4)</f>
        <v>227272.72727272726</v>
      </c>
      <c r="C4" s="119" t="e">
        <f>+IF('Data 2022'!D4=0,"",('Data 2022'!E4-'Data 2022'!#REF!)*1000000/'Data 2022'!D4)</f>
        <v>#REF!</v>
      </c>
      <c r="D4" s="120">
        <f>+IF('Data 2022'!D4=0,"",'Data 2022'!D4*1000/'Data 2022'!C4)</f>
        <v>1.0848126232741617</v>
      </c>
      <c r="E4" s="119">
        <f>+IF('Data 2022'!D4=0,"",'Data 2022'!E4*1000000/'Data 2022'!C4)</f>
        <v>246.54832347140041</v>
      </c>
      <c r="F4" s="121">
        <f>+IF('Data 2022'!F4=0,"",('Data 2022'!G4)*1000000/'Data 2022'!F4)</f>
        <v>466666.66666666669</v>
      </c>
      <c r="G4" s="121">
        <f>+IF('Data 2022'!F4=0,"",('Data 2022'!G4-'Data 2022'!H4)*1000000/'Data 2022'!F4)</f>
        <v>366666.66666666657</v>
      </c>
      <c r="H4" s="120">
        <f>+IF('Data 2022'!F4=0,"",'Data 2022'!F4*1000/'Data 2022'!C4)</f>
        <v>0.21132713440405748</v>
      </c>
      <c r="I4" s="119">
        <f>+IF('Data 2022'!F4=0,"",'Data 2022'!G4*1000000/'Data 2022'!C4)</f>
        <v>98.619329388560161</v>
      </c>
      <c r="J4" s="119">
        <f>+IF('Data 2022'!I4=0,"",('Data 2022'!J4)*1000000/'Data 2022'!I4)</f>
        <v>2533333.3333333335</v>
      </c>
      <c r="K4" s="119">
        <f>+IF('Data 2022'!I4=0,"",('Data 2022'!J4-'Data 2022'!K4)*1000000/'Data 2022'!I4)</f>
        <v>2000000</v>
      </c>
      <c r="L4" s="120">
        <f>+IF('Data 2022'!I4=0,"",'Data 2022'!I4*1000/'Data 2022'!C4)</f>
        <v>0.21132713440405748</v>
      </c>
      <c r="M4" s="119">
        <f>+IF('Data 2022'!I4=0,"",'Data 2022'!J4*1000000/'Data 2022'!C4)</f>
        <v>535.36207382361226</v>
      </c>
      <c r="N4" s="119">
        <f>+IF('Data 2022'!L4=0,"",('Data 2022'!M4)*1000000/'Data 2022'!L4)</f>
        <v>782000</v>
      </c>
      <c r="O4" s="119">
        <f>+IF('Data 2022'!L4=0,"",('Data 2022'!M4-'Data 2022'!N4)*1000000/'Data 2022'!L4)</f>
        <v>710000</v>
      </c>
      <c r="P4" s="120">
        <f>+IF('Data 2022'!L4=0,"",'Data 2022'!L4*1000/'Data 2022'!C4)</f>
        <v>3.5221189067342915</v>
      </c>
      <c r="Q4" s="119">
        <f>+IF('Data 2022'!L4=0,"",'Data 2022'!M4*1000000/'Data 2022'!C4)</f>
        <v>2754.2969850662157</v>
      </c>
      <c r="R4" s="119">
        <f>+IF('Data 2022'!O4=0,"",('Data 2022'!P4)*1000000/'Data 2022'!O4)</f>
        <v>151111.11111111112</v>
      </c>
      <c r="S4" s="119">
        <f>+IF('Data 2022'!O4=0,"",('Data 2022'!P4-'Data 2022'!Q4)*1000000/'Data 2022'!O4)</f>
        <v>137777.77777777778</v>
      </c>
      <c r="T4" s="120">
        <f>+IF('Data 2022'!O4=0,"",'Data 2022'!O4*1000/'Data 2022'!C4)</f>
        <v>3.1699070160608622</v>
      </c>
      <c r="U4" s="119">
        <f>+IF('Data 2022'!O4=0,"",'Data 2022'!P4*1000000/'Data 2022'!C4)</f>
        <v>479.00817131586365</v>
      </c>
      <c r="V4" s="119">
        <f>+IF('Data 2022'!X4=0,"",('Data 2022'!Y4)*1000000/'Data 2022'!X4)</f>
        <v>2241666.6666666665</v>
      </c>
      <c r="W4" s="119">
        <f>+IF('Data 2022'!X4=0,"",('Data 2022'!Y4-'Data 2022'!Z4)*1000000/'Data 2022'!X4)</f>
        <v>1841666.6666666663</v>
      </c>
      <c r="X4" s="120">
        <f>+IF('Data 2022'!X4=0,"",'Data 2022'!X4*1000/'Data 2022'!C4)</f>
        <v>0.84530853761622993</v>
      </c>
      <c r="Y4" s="119">
        <f>+IF('Data 2022'!X4=0,"",'Data 2022'!Y4*1000000/'Data 2022'!C4)</f>
        <v>1894.8999718230486</v>
      </c>
      <c r="Z4" s="119">
        <f>+IF('Data 2022'!AA4=0,"",('Data 2022'!AB4)*1000000/'Data 2022'!AA4)</f>
        <v>2250000</v>
      </c>
      <c r="AA4" s="119">
        <f>+IF('Data 2022'!AA4=0,"",('Data 2022'!AB4-'Data 2022'!AC4)*1000000/'Data 2022'!AA4)</f>
        <v>1760000</v>
      </c>
      <c r="AB4" s="120">
        <f>+IF('Data 2022'!AA4=0,"",'Data 2022'!AA4*1000/'Data 2022'!C4)</f>
        <v>0.70442378134685824</v>
      </c>
      <c r="AC4" s="119">
        <f>+IF('Data 2022'!AA4=0,"",'Data 2022'!AB4*1000000/'Data 2022'!C4)</f>
        <v>1584.9535080304311</v>
      </c>
      <c r="AD4" s="119">
        <f>+IF('Data 2022'!AD4=0,"",('Data 2022'!AE4)*1000000/'Data 2022'!AD4)</f>
        <v>140000</v>
      </c>
      <c r="AE4" s="119">
        <f>+IF('Data 2022'!AD4=0,"",('Data 2022'!AE4-'Data 2022'!AF4)*1000000/'Data 2022'!AD4)</f>
        <v>129999.99999999997</v>
      </c>
      <c r="AF4" s="120">
        <f>+IF('Data 2022'!AD4=0,"",'Data 2022'!AD4*1000/'Data 2022'!C4)</f>
        <v>0.70442378134685824</v>
      </c>
      <c r="AG4" s="119">
        <f>+IF('Data 2022'!AD4=0,"",'Data 2022'!AE4*1000000/'Data 2022'!C4)</f>
        <v>98.619329388560161</v>
      </c>
      <c r="AH4" s="119">
        <f>+IF('Data 2022'!AG4=0,"",('Data 2022'!AH4)*1000000/'Data 2022'!AG4)</f>
        <v>510000</v>
      </c>
      <c r="AI4" s="119">
        <f>+IF('Data 2022'!AG4=0,"",('Data 2022'!AH4-'Data 2022'!AI4)*1000000/'Data 2022'!AG4)</f>
        <v>500000</v>
      </c>
      <c r="AJ4" s="120">
        <f>+IF('Data 2022'!AG4=0,"",'Data 2022'!AG4*1000/'Data 2022'!C4)</f>
        <v>0.70442378134685824</v>
      </c>
      <c r="AK4" s="119">
        <f>+IF('Data 2022'!AG4=0,"",'Data 2022'!AH4*1000000/'Data 2022'!C4)</f>
        <v>359.25612848689769</v>
      </c>
      <c r="AL4" s="119">
        <f>+IF('Data 2022'!AJ4=0,"",('Data 2022'!AK4)*1000000/'Data 2022'!AJ4)</f>
        <v>1240000</v>
      </c>
      <c r="AM4" s="119">
        <f>+IF('Data 2022'!AJ4=0,"",('Data 2022'!AK4-'Data 2022'!AL4)*1000000/'Data 2022'!AJ4)</f>
        <v>1040000</v>
      </c>
      <c r="AN4" s="120">
        <f>+IF('Data 2022'!AJ4=0,"",'Data 2022'!AJ4*1000/'Data 2022'!C4)</f>
        <v>0.70442378134685824</v>
      </c>
      <c r="AO4" s="119">
        <f>+IF('Data 2022'!AJ4=0,"",'Data 2022'!AK4*1000000/'Data 2022'!C4)</f>
        <v>873.48548887010429</v>
      </c>
      <c r="AP4" s="119" t="str">
        <f>+IF('Data 2022'!AM4=0,"",('Data 2022'!AN4)*1000000/'Data 2022'!AM4)</f>
        <v/>
      </c>
      <c r="AQ4" s="119" t="str">
        <f>+IF('Data 2022'!AM4=0,"",('Data 2022'!AN4-'Data 2022'!#REF!)*1000000/'Data 2022'!AM4)</f>
        <v/>
      </c>
      <c r="AR4" s="120" t="str">
        <f>+IF('Data 2022'!AM4=0,"",'Data 2022'!AM4*1000/'Data 2022'!C4)</f>
        <v/>
      </c>
      <c r="AS4" s="119" t="str">
        <f>+IF('Data 2022'!AM4=0,"",'Data 2022'!AN4*1000000/'Data 2022'!C4)</f>
        <v/>
      </c>
      <c r="AT4" s="119" t="str">
        <f>+IF('Data 2022'!AO4=0,"",('Data 2022'!AP4)*1000000/'Data 2022'!AO4)</f>
        <v/>
      </c>
      <c r="AU4" s="119" t="str">
        <f>+IF('Data 2022'!AO4=0,"",('Data 2022'!AP4-'Data 2022'!#REF!)*1000000/'Data 2022'!AO4)</f>
        <v/>
      </c>
      <c r="AV4" s="120" t="str">
        <f>+IF('Data 2022'!AO4=0,"",'Data 2022'!AO4*1000/'Data 2022'!C4)</f>
        <v/>
      </c>
      <c r="AW4" s="119" t="str">
        <f>+IF('Data 2022'!AO4=0,"",'Data 2022'!AP4*1000000/'Data 2022'!C4)</f>
        <v/>
      </c>
      <c r="AX4" s="119">
        <f>+IF('Data 2022'!U4=0,"",('Data 2022'!V4)*1000000/'Data 2022'!U4)</f>
        <v>533333.33333333337</v>
      </c>
      <c r="AY4" s="119">
        <f>+IF('Data 2022'!U4=0,"",('Data 2022'!V4-'Data 2022'!W4)*1000000/'Data 2022'!U4)</f>
        <v>266666.66666666669</v>
      </c>
      <c r="AZ4" s="120">
        <f>+IF('Data 2022'!U4=0,"",'Data 2022'!U4*1000/'Data 2022'!C4)</f>
        <v>0.21132713440405748</v>
      </c>
      <c r="BA4" s="119">
        <f>+IF('Data 2022'!U4=0,"",'Data 2022'!V4*1000000/'Data 2022'!C4)</f>
        <v>112.70780501549733</v>
      </c>
      <c r="BB4" s="119" t="str">
        <f>+IF(AT4="","",+IF('Data 2022'!BC4=0,0,('Data 2022'!BD4)*1000000/'Data 2022'!BC4))</f>
        <v/>
      </c>
      <c r="BC4" s="119" t="str">
        <f>+IF(AU4="","",+IF('Data 2022'!BC4=0,"",('Data 2022'!BD4-'Data 2022'!BE4)*1000000/'Data 2022'!BC4))</f>
        <v/>
      </c>
      <c r="BD4" s="120" t="str">
        <f>+IF(AV4="","",IF('Data 2022'!BC4=0,"",'Data 2022'!BC4*1000/'Data 2022'!C4))</f>
        <v/>
      </c>
      <c r="BE4" s="119" t="str">
        <f>+IF(AW4="","",IF('Data 2022'!BC4=0,"",('Data 2022'!BD4-'Data 2022'!BE4)*1000000/'Data 2022'!C4))</f>
        <v/>
      </c>
      <c r="BF4" s="119">
        <f>+IF('Data 2022'!BC4-'Data 2022'!BF4=0,"",('Data 2022'!BD4-'Data 2022'!BG4)*1000000/('Data 2022'!BC4-'Data 2022'!BF4))</f>
        <v>566694.63087248325</v>
      </c>
      <c r="BG4" s="119" t="e">
        <f>+IF('Data 2022'!BC4-'Data 2022'!BF4=0,"",('Data 2022'!BD4-'Data 2022'!BE4-'Data 2022'!BG4-'Data 2022'!#REF!)*1000000/('Data 2022'!BC4-'Data 2022'!BF4))</f>
        <v>#REF!</v>
      </c>
      <c r="BH4" s="120">
        <f>+IF('Data 2022'!BC4-'Data 2022'!BF4=0,"",('Data 2022'!BC4-'Data 2022'!BF4)*1000/'Data 2022'!C4)</f>
        <v>16.793462947309102</v>
      </c>
      <c r="BI4" s="119" t="e">
        <f>+IF('Data 2022'!BC4-'Data 2022'!BF4=0,"",('Data 2022'!BD4-'Data 2022'!BE4-'Data 2022'!BG4-'Data 2022'!#REF!)*1000000/'Data 2022'!C4)</f>
        <v>#REF!</v>
      </c>
      <c r="BJ4" s="119" t="str">
        <f>+IF('Data 2022'!BF4=0,"",('Data 2022'!BG4)*1000000/'Data 2022'!BF4)</f>
        <v/>
      </c>
      <c r="BK4" s="119" t="str">
        <f>+IF('Data 2022'!BF4=0,"",('Data 2022'!BG4-'Data 2022'!#REF!)*1000000/'Data 2022'!BF4)</f>
        <v/>
      </c>
      <c r="BL4" s="120" t="str">
        <f>+IF('Data 2022'!BF4=0,"",'Data 2022'!BF4*1000/'Data 2022'!C4)</f>
        <v/>
      </c>
      <c r="BM4" s="119" t="str">
        <f>+IF('Data 2022'!BF4=0,"",('Data 2022'!BG4-'Data 2022'!#REF!)*1000000/'Data 2022'!C4)</f>
        <v/>
      </c>
      <c r="BN4" s="119">
        <f>+IF('Data 2022'!L4+'Data 2022'!O4+'Data 2022'!X4+'Data 2022'!AA4=0,"",('Data 2022'!M4+'Data 2022'!P4+'Data 2022'!Y4+'Data 2022'!AB4)*1000000/('Data 2022'!L4+'Data 2022'!O4+'Data 2022'!X4+'Data 2022'!AA4))</f>
        <v>814529.9145299145</v>
      </c>
      <c r="BO4" s="119">
        <f>+IF('Data 2022'!L4+'Data 2022'!O4+'Data 2022'!X4+'Data 2022'!AA4=0,"",('Data 2022'!M4-'Data 2022'!N4+'Data 2022'!P4-'Data 2022'!Q4+'Data 2022'!Y4-'Data 2022'!Z4+'Data 2022'!AB4-'Data 2022'!AC4)*1000000/('Data 2022'!L4+'Data 2022'!O4+'Data 2022'!X4+'Data 2022'!AA4))</f>
        <v>695726.49572649563</v>
      </c>
      <c r="BP4" s="120">
        <f>+('Data 2022'!L4+'Data 2022'!O4+'Data 2022'!X4+'Data 2022'!AA4)*1000/'Data 2022'!C4</f>
        <v>8.2417582417582409</v>
      </c>
      <c r="BQ4" s="119">
        <f>+('Data 2022'!M4-'Data 2022'!N4+'Data 2022'!P4-'Data 2022'!Q4+'Data 2022'!Y4-'Data 2022'!Z4+'Data 2022'!AB4-'Data 2022'!AC4)*1000000/('Data 2022'!C4)</f>
        <v>5734.0095801634252</v>
      </c>
      <c r="BR4" s="122">
        <f>+IF('Data 2022'!AU4=0,"",'Data 2022'!AU4*1000/'Data 2022'!$C4)</f>
        <v>7.0442378134685832E-2</v>
      </c>
      <c r="BS4" s="122">
        <f>+IF('Data 2022'!AV4=0,"",'Data 2022'!AV4*1000/'Data 2022'!$C4)</f>
        <v>7.0442378134685832E-2</v>
      </c>
      <c r="BT4" s="122">
        <f>+IF('Data 2022'!AS4=0,"",'Data 2022'!AS4*1000/'Data 2022'!$C4)</f>
        <v>7.0442378134685832E-2</v>
      </c>
      <c r="BU4" s="122">
        <f>+IF('Data 2022'!AT4=0,"",'Data 2022'!AT4*1000/'Data 2022'!$C4)</f>
        <v>7.0442378134685832E-2</v>
      </c>
      <c r="BV4" s="122">
        <f>+IF('Data 2022'!AU4=0,"",'Data 2022'!AU4*1000/'Data 2022'!$C4)</f>
        <v>7.0442378134685832E-2</v>
      </c>
      <c r="BW4" s="122">
        <f>+IF('Data 2022'!AV4=0,"",'Data 2022'!AV4*1000/'Data 2022'!$C4)</f>
        <v>7.0442378134685832E-2</v>
      </c>
      <c r="BX4" s="122">
        <f>+IF('Data 2022'!AW4=0,"",'Data 2022'!AW4*1000/'Data 2022'!$C4)</f>
        <v>7.0442378134685832E-2</v>
      </c>
      <c r="BY4" s="122">
        <f>+IF('Data 2022'!AX4=0,"",'Data 2022'!AX4*1000/'Data 2022'!$C4)</f>
        <v>7.0442378134685832E-2</v>
      </c>
      <c r="BZ4" s="122">
        <f>+IF('Data 2022'!AY4=0,"",'Data 2022'!AY4*1000/'Data 2022'!$C4)</f>
        <v>7.0442378134685832E-2</v>
      </c>
      <c r="CA4" s="122">
        <f>+IF('Data 2022'!AZ4=0,"",'Data 2022'!AZ4*1000/'Data 2022'!$C4)</f>
        <v>7.0442378134685832E-2</v>
      </c>
      <c r="CB4" s="122">
        <f>+IF('Data 2022'!BA4=0,"",'Data 2022'!BA4*1000/'Data 2022'!$C4)</f>
        <v>0.35221189067342912</v>
      </c>
      <c r="CC4" s="122">
        <f>+IF('Data 2022'!BB4=0,"",'Data 2022'!BB4*1000/'Data 2022'!$C4)</f>
        <v>0.35221189067342912</v>
      </c>
      <c r="CF4" s="81" t="e">
        <f>+IF('Data 2022'!BD4-'Data 2022'!BG4-'Data 2022'!E4+'Data 2022'!BE4+'Data 2022'!#REF!+'Data 2022'!#REF!=0,"",('Data 2022'!BD4-'Data 2022'!BG4-'Data 2022'!E4+'Data 2022'!BE4+'Data 2022'!#REF!+'Data 2022'!#REF!)*1000000/('Data 2022'!BC4-'Data 2022'!BF4-'Data 2022'!D4))</f>
        <v>#REF!</v>
      </c>
      <c r="CG4" s="82">
        <f>+IF('Data 2022'!BD4-'Data 2022'!BG4-'Data 2022'!E4=0,"",('Data 2022'!BD4-'Data 2022'!BG4-'Data 2022'!E4)*1000000/('Data 2022'!BC4-'Data 2022'!BF4-'Data 2022'!D4))</f>
        <v>590134.52914798202</v>
      </c>
      <c r="CH4" s="83">
        <f>+IF('Data 2022'!BC4-'Data 2022'!BF4-'Data 2022'!D4=0,"",('Data 2022'!BC4-'Data 2022'!BF4-'Data 2022'!D4)*1000/'Data 2022'!C4)</f>
        <v>15.70865032403494</v>
      </c>
      <c r="CI4" s="84">
        <f>+IF('Data 2022'!BD4-'Data 2022'!BG4-'Data 2022'!E4=0,"",('Data 2022'!BD4-'Data 2022'!BG4-'Data 2022'!E4)*1000000/'Data 2022'!C4)</f>
        <v>9270.2169625246552</v>
      </c>
    </row>
    <row r="5" spans="1:87" x14ac:dyDescent="0.25">
      <c r="A5" s="92" t="s">
        <v>2</v>
      </c>
      <c r="B5" s="119">
        <f>+IF('Data 2022'!D5=0,"",('Data 2022'!E5)*1000000/'Data 2022'!D5)</f>
        <v>207716.28994544037</v>
      </c>
      <c r="C5" s="119" t="e">
        <f>+IF('Data 2022'!D5=0,"",('Data 2022'!E5-'Data 2022'!#REF!)*1000000/'Data 2022'!D5)</f>
        <v>#REF!</v>
      </c>
      <c r="D5" s="120">
        <f>+IF('Data 2022'!D5=0,"",'Data 2022'!D5*1000/'Data 2022'!C5)</f>
        <v>0.43921810276950463</v>
      </c>
      <c r="E5" s="119">
        <f>+IF('Data 2022'!D5=0,"",'Data 2022'!E5*1000000/'Data 2022'!C5)</f>
        <v>91.232754784156654</v>
      </c>
      <c r="F5" s="121">
        <f>+IF('Data 2022'!F5=0,"",('Data 2022'!G5)*1000000/'Data 2022'!F5)</f>
        <v>619000</v>
      </c>
      <c r="G5" s="121">
        <f>+IF('Data 2022'!F5=0,"",('Data 2022'!G5-'Data 2022'!H5)*1000000/'Data 2022'!F5)</f>
        <v>619000</v>
      </c>
      <c r="H5" s="120">
        <f>+IF('Data 2022'!F5=0,"",'Data 2022'!F5*1000/'Data 2022'!C5)</f>
        <v>3.4233679093492175E-2</v>
      </c>
      <c r="I5" s="119">
        <f>+IF('Data 2022'!F5=0,"",'Data 2022'!G5*1000000/'Data 2022'!C5)</f>
        <v>21.190647358871658</v>
      </c>
      <c r="J5" s="119">
        <f>+IF('Data 2022'!I5=0,"",('Data 2022'!J5)*1000000/'Data 2022'!I5)</f>
        <v>1541394.5278022948</v>
      </c>
      <c r="K5" s="119">
        <f>+IF('Data 2022'!I5=0,"",('Data 2022'!J5-'Data 2022'!K5)*1000000/'Data 2022'!I5)</f>
        <v>1260458.9585172108</v>
      </c>
      <c r="L5" s="120">
        <f>+IF('Data 2022'!I5=0,"",'Data 2022'!I5*1000/'Data 2022'!C5)</f>
        <v>0.38786758412926636</v>
      </c>
      <c r="M5" s="119">
        <f>+IF('Data 2022'!I5=0,"",'Data 2022'!J5*1000000/'Data 2022'!C5)</f>
        <v>597.85697168874742</v>
      </c>
      <c r="N5" s="119">
        <f>+IF('Data 2022'!L5=0,"",('Data 2022'!M5)*1000000/'Data 2022'!L5)</f>
        <v>909422.20704958611</v>
      </c>
      <c r="O5" s="119">
        <f>+IF('Data 2022'!L5=0,"",('Data 2022'!M5-'Data 2022'!N5)*1000000/'Data 2022'!L5)</f>
        <v>786592.1310915763</v>
      </c>
      <c r="P5" s="120">
        <f>+IF('Data 2022'!L5=0,"",'Data 2022'!L5*1000/'Data 2022'!C5)</f>
        <v>4.0111601793844782</v>
      </c>
      <c r="Q5" s="119">
        <f>+IF('Data 2022'!L5=0,"",'Data 2022'!M5*1000000/'Data 2022'!C5)</f>
        <v>3647.838143165246</v>
      </c>
      <c r="R5" s="119">
        <f>+IF('Data 2022'!O5=0,"",('Data 2022'!P5)*1000000/'Data 2022'!O5)</f>
        <v>70172.04587890103</v>
      </c>
      <c r="S5" s="119">
        <f>+IF('Data 2022'!O5=0,"",('Data 2022'!P5-'Data 2022'!Q5)*1000000/'Data 2022'!O5)</f>
        <v>68411.576420378769</v>
      </c>
      <c r="T5" s="120">
        <f>+IF('Data 2022'!O5=0,"",'Data 2022'!O5*1000/'Data 2022'!C5)</f>
        <v>10.267365033720173</v>
      </c>
      <c r="U5" s="119">
        <f>+IF('Data 2022'!O5=0,"",'Data 2022'!P5*1000000/'Data 2022'!C5)</f>
        <v>720.4820102016364</v>
      </c>
      <c r="V5" s="119">
        <f>+IF('Data 2022'!X5=0,"",('Data 2022'!Y5)*1000000/'Data 2022'!X5)</f>
        <v>1253096.4467005075</v>
      </c>
      <c r="W5" s="119">
        <f>+IF('Data 2022'!X5=0,"",('Data 2022'!Y5-'Data 2022'!Z5)*1000000/'Data 2022'!X5)</f>
        <v>930131.97969543166</v>
      </c>
      <c r="X5" s="120">
        <f>+IF('Data 2022'!X5=0,"",'Data 2022'!X5*1000/'Data 2022'!C5)</f>
        <v>1.6860086953544897</v>
      </c>
      <c r="Y5" s="119">
        <f>+IF('Data 2022'!X5=0,"",'Data 2022'!Y5*1000000/'Data 2022'!C5)</f>
        <v>2112.7315052548697</v>
      </c>
      <c r="Z5" s="119">
        <f>+IF('Data 2022'!AA5=0,"",('Data 2022'!AB5)*1000000/'Data 2022'!AA5)</f>
        <v>864385.67493112944</v>
      </c>
      <c r="AA5" s="119">
        <f>+IF('Data 2022'!AA5=0,"",('Data 2022'!AB5-'Data 2022'!AC5)*1000000/'Data 2022'!AA5)</f>
        <v>809939.39393939392</v>
      </c>
      <c r="AB5" s="120">
        <f>+IF('Data 2022'!AA5=0,"",'Data 2022'!AA5*1000/'Data 2022'!C5)</f>
        <v>3.1067063777344153</v>
      </c>
      <c r="AC5" s="119">
        <f>+IF('Data 2022'!AA5=0,"",'Data 2022'!AB5*1000000/'Data 2022'!C5)</f>
        <v>2685.392489130807</v>
      </c>
      <c r="AD5" s="119">
        <f>+IF('Data 2022'!AD5=0,"",('Data 2022'!AE5)*1000000/'Data 2022'!AD5)</f>
        <v>32693.877551020407</v>
      </c>
      <c r="AE5" s="119">
        <f>+IF('Data 2022'!AD5=0,"",('Data 2022'!AE5-'Data 2022'!AF5)*1000000/'Data 2022'!AD5)</f>
        <v>32642.857142857149</v>
      </c>
      <c r="AF5" s="120">
        <f>+IF('Data 2022'!AD5=0,"",'Data 2022'!AD5*1000/'Data 2022'!C5)</f>
        <v>3.3549005511622334</v>
      </c>
      <c r="AG5" s="119">
        <f>+IF('Data 2022'!AD5=0,"",'Data 2022'!AE5*1000000/'Data 2022'!C5)</f>
        <v>109.68470781554893</v>
      </c>
      <c r="AH5" s="119">
        <f>+IF('Data 2022'!AG5=0,"",('Data 2022'!AH5)*1000000/'Data 2022'!AG5)</f>
        <v>135257.99849186686</v>
      </c>
      <c r="AI5" s="119">
        <f>+IF('Data 2022'!AG5=0,"",('Data 2022'!AH5-'Data 2022'!AI5)*1000000/'Data 2022'!AG5)</f>
        <v>135257.99849186686</v>
      </c>
      <c r="AJ5" s="120">
        <f>+IF('Data 2022'!AG5=0,"",'Data 2022'!AG5*1000/'Data 2022'!C5)</f>
        <v>3.1779124302488788</v>
      </c>
      <c r="AK5" s="119">
        <f>+IF('Data 2022'!AG5=0,"",'Data 2022'!AH5*1000000/'Data 2022'!C5)</f>
        <v>429.83807469788781</v>
      </c>
      <c r="AL5" s="119">
        <f>+IF('Data 2022'!AJ5=0,"",('Data 2022'!AK5)*1000000/'Data 2022'!AJ5)</f>
        <v>180342.14618973562</v>
      </c>
      <c r="AM5" s="119">
        <f>+IF('Data 2022'!AJ5=0,"",('Data 2022'!AK5-'Data 2022'!AL5)*1000000/'Data 2022'!AJ5)</f>
        <v>178326.59409020215</v>
      </c>
      <c r="AN5" s="120">
        <f>+IF('Data 2022'!AJ5=0,"",'Data 2022'!AJ5*1000/'Data 2022'!C5)</f>
        <v>5.5030639142788678</v>
      </c>
      <c r="AO5" s="119">
        <f>+IF('Data 2022'!AJ5=0,"",'Data 2022'!AK5*1000000/'Data 2022'!C5)</f>
        <v>992.43435692033825</v>
      </c>
      <c r="AP5" s="119">
        <f>+IF('Data 2022'!AM5=0,"",('Data 2022'!AN5)*1000000/'Data 2022'!AM5)</f>
        <v>66071.428571428565</v>
      </c>
      <c r="AQ5" s="119" t="e">
        <f>+IF('Data 2022'!AM5=0,"",('Data 2022'!AN5-'Data 2022'!#REF!)*1000000/'Data 2022'!AM5)</f>
        <v>#REF!</v>
      </c>
      <c r="AR5" s="120">
        <f>+IF('Data 2022'!AM5=0,"",'Data 2022'!AM5*1000/'Data 2022'!C5)</f>
        <v>0.47927150730889051</v>
      </c>
      <c r="AS5" s="119">
        <f>+IF('Data 2022'!AM5=0,"",'Data 2022'!AN5*1000000/'Data 2022'!C5)</f>
        <v>31.666153161480263</v>
      </c>
      <c r="AT5" s="119">
        <f>+IF('Data 2022'!AO5=0,"",('Data 2022'!AP5)*1000000/'Data 2022'!AO5)</f>
        <v>66767.123287671231</v>
      </c>
      <c r="AU5" s="119" t="e">
        <f>+IF('Data 2022'!AO5=0,"",('Data 2022'!AP5-'Data 2022'!#REF!)*1000000/'Data 2022'!AO5)</f>
        <v>#REF!</v>
      </c>
      <c r="AV5" s="120">
        <f>+IF('Data 2022'!AO5=0,"",'Data 2022'!AO5*1000/'Data 2022'!C5)</f>
        <v>2.4990585738249291</v>
      </c>
      <c r="AW5" s="119">
        <f>+IF('Data 2022'!AO5=0,"",'Data 2022'!AP5*1000000/'Data 2022'!C5)</f>
        <v>166.85495190168086</v>
      </c>
      <c r="AX5" s="119">
        <f>+IF('Data 2022'!U5=0,"",('Data 2022'!V5)*1000000/'Data 2022'!U5)</f>
        <v>595943.661971831</v>
      </c>
      <c r="AY5" s="119">
        <f>+IF('Data 2022'!U5=0,"",('Data 2022'!V5-'Data 2022'!W5)*1000000/'Data 2022'!U5)</f>
        <v>297971.8309859155</v>
      </c>
      <c r="AZ5" s="120">
        <f>+IF('Data 2022'!U5=0,"",'Data 2022'!U5*1000/'Data 2022'!C5)</f>
        <v>0.60764780390948614</v>
      </c>
      <c r="BA5" s="119">
        <f>+IF('Data 2022'!U5=0,"",'Data 2022'!V5*1000000/'Data 2022'!C5)</f>
        <v>362.12385745096026</v>
      </c>
      <c r="BB5" s="119">
        <f>+IF(AT5="","",+IF('Data 2022'!BC5=0,0,('Data 2022'!BD5)*1000000/'Data 2022'!BC5))</f>
        <v>336648.11569643166</v>
      </c>
      <c r="BC5" s="119" t="e">
        <f>+IF(AU5="","",+IF('Data 2022'!BC5=0,"",('Data 2022'!BD5-'Data 2022'!BE5)*1000000/'Data 2022'!BC5))</f>
        <v>#REF!</v>
      </c>
      <c r="BD5" s="120">
        <f>+IF(AV5="","",IF('Data 2022'!BC5=0,"",'Data 2022'!BC5*1000/'Data 2022'!C5))</f>
        <v>35.554414432919103</v>
      </c>
      <c r="BE5" s="119">
        <f>+IF(AW5="","",IF('Data 2022'!BC5=0,"",('Data 2022'!BD5-'Data 2022'!BE5)*1000000/'Data 2022'!C5))</f>
        <v>10443.600013693474</v>
      </c>
      <c r="BF5" s="119">
        <f>+IF('Data 2022'!BC5-'Data 2022'!BF5=0,"",('Data 2022'!BD5-'Data 2022'!BG5)*1000000/('Data 2022'!BC5-'Data 2022'!BF5))</f>
        <v>361332.73082662531</v>
      </c>
      <c r="BG5" s="119" t="e">
        <f>+IF('Data 2022'!BC5-'Data 2022'!BF5=0,"",('Data 2022'!BD5-'Data 2022'!BE5-'Data 2022'!BG5-'Data 2022'!#REF!)*1000000/('Data 2022'!BC5-'Data 2022'!BF5))</f>
        <v>#REF!</v>
      </c>
      <c r="BH5" s="120">
        <f>+IF('Data 2022'!BC5-'Data 2022'!BF5=0,"",('Data 2022'!BC5-'Data 2022'!BF5)*1000/'Data 2022'!C5)</f>
        <v>32.576084351785283</v>
      </c>
      <c r="BI5" s="119" t="e">
        <f>+IF('Data 2022'!BC5-'Data 2022'!BF5=0,"",('Data 2022'!BD5-'Data 2022'!BE5-'Data 2022'!BG5-'Data 2022'!#REF!)*1000000/'Data 2022'!C5)</f>
        <v>#REF!</v>
      </c>
      <c r="BJ5" s="119">
        <f>+IF('Data 2022'!BF5=0,"",('Data 2022'!BG5)*1000000/'Data 2022'!BF5)</f>
        <v>66655.172413793087</v>
      </c>
      <c r="BK5" s="119" t="e">
        <f>+IF('Data 2022'!BF5=0,"",('Data 2022'!BG5-'Data 2022'!#REF!)*1000000/'Data 2022'!BF5)</f>
        <v>#REF!</v>
      </c>
      <c r="BL5" s="120">
        <f>+IF('Data 2022'!BF5=0,"",'Data 2022'!BF5*1000/'Data 2022'!C5)</f>
        <v>2.9783300811338194</v>
      </c>
      <c r="BM5" s="119" t="e">
        <f>+IF('Data 2022'!BF5=0,"",('Data 2022'!BG5-'Data 2022'!#REF!)*1000000/'Data 2022'!C5)</f>
        <v>#REF!</v>
      </c>
      <c r="BN5" s="119">
        <f>+IF('Data 2022'!L5+'Data 2022'!O5+'Data 2022'!X5+'Data 2022'!AA5=0,"",('Data 2022'!M5+'Data 2022'!P5+'Data 2022'!Y5+'Data 2022'!AB5)*1000000/('Data 2022'!L5+'Data 2022'!O5+'Data 2022'!X5+'Data 2022'!AA5))</f>
        <v>480642.26606113918</v>
      </c>
      <c r="BO5" s="119">
        <f>+IF('Data 2022'!L5+'Data 2022'!O5+'Data 2022'!X5+'Data 2022'!AA5=0,"",('Data 2022'!M5-'Data 2022'!N5+'Data 2022'!P5-'Data 2022'!Q5+'Data 2022'!Y5-'Data 2022'!Z5+'Data 2022'!AB5-'Data 2022'!AC5)*1000000/('Data 2022'!L5+'Data 2022'!O5+'Data 2022'!X5+'Data 2022'!AA5))</f>
        <v>416438.99549444433</v>
      </c>
      <c r="BP5" s="120">
        <f>+('Data 2022'!L5+'Data 2022'!O5+'Data 2022'!X5+'Data 2022'!AA5)*1000/'Data 2022'!C5</f>
        <v>19.071240286193557</v>
      </c>
      <c r="BQ5" s="119">
        <f>+('Data 2022'!M5-'Data 2022'!N5+'Data 2022'!P5-'Data 2022'!Q5+'Data 2022'!Y5-'Data 2022'!Z5+'Data 2022'!AB5-'Data 2022'!AC5)*1000000/('Data 2022'!C5)</f>
        <v>7942.0081476156247</v>
      </c>
      <c r="BR5" s="122">
        <f>+IF('Data 2022'!AU5=0,"",'Data 2022'!AU5*1000/'Data 2022'!$C5)</f>
        <v>3.2521995138817568</v>
      </c>
      <c r="BS5" s="122">
        <f>+IF('Data 2022'!AV5=0,"",'Data 2022'!AV5*1000/'Data 2022'!$C5)</f>
        <v>0.58197254458936698</v>
      </c>
      <c r="BT5" s="122">
        <f>+IF('Data 2022'!AS5=0,"",'Data 2022'!AS5*1000/'Data 2022'!$C5)</f>
        <v>0.34233679093492175</v>
      </c>
      <c r="BU5" s="122">
        <f>+IF('Data 2022'!AT5=0,"",'Data 2022'!AT5*1000/'Data 2022'!$C5)</f>
        <v>0.23963575365444525</v>
      </c>
      <c r="BV5" s="122">
        <f>+IF('Data 2022'!AU5=0,"",'Data 2022'!AU5*1000/'Data 2022'!$C5)</f>
        <v>3.2521995138817568</v>
      </c>
      <c r="BW5" s="122">
        <f>+IF('Data 2022'!AV5=0,"",'Data 2022'!AV5*1000/'Data 2022'!$C5)</f>
        <v>0.58197254458936698</v>
      </c>
      <c r="BX5" s="122">
        <f>+IF('Data 2022'!AW5=0,"",'Data 2022'!AW5*1000/'Data 2022'!$C5)</f>
        <v>1.711683954674609</v>
      </c>
      <c r="BY5" s="122">
        <f>+IF('Data 2022'!AX5=0,"",'Data 2022'!AX5*1000/'Data 2022'!$C5)</f>
        <v>0.20540207456095305</v>
      </c>
      <c r="BZ5" s="122">
        <f>+IF('Data 2022'!AY5=0,"",'Data 2022'!AY5*1000/'Data 2022'!$C5)</f>
        <v>1.6774502755811167</v>
      </c>
      <c r="CA5" s="122">
        <f>+IF('Data 2022'!AZ5=0,"",'Data 2022'!AZ5*1000/'Data 2022'!$C5)</f>
        <v>0.61620622368285916</v>
      </c>
      <c r="CB5" s="122">
        <f>+IF('Data 2022'!BA5=0,"",'Data 2022'!BA5*1000/'Data 2022'!$C5)</f>
        <v>6.9836705350724042</v>
      </c>
      <c r="CC5" s="122">
        <f>+IF('Data 2022'!BB5=0,"",'Data 2022'!BB5*1000/'Data 2022'!$C5)</f>
        <v>1.6432165964876244</v>
      </c>
      <c r="CF5" s="81" t="e">
        <f>+IF('Data 2022'!BD5-'Data 2022'!BG5-'Data 2022'!E5+'Data 2022'!BE5+'Data 2022'!#REF!+'Data 2022'!#REF!=0,"",('Data 2022'!BD5-'Data 2022'!BG5-'Data 2022'!E5+'Data 2022'!BE5+'Data 2022'!#REF!+'Data 2022'!#REF!)*1000000/('Data 2022'!BC5-'Data 2022'!BF5-'Data 2022'!D5))</f>
        <v>#REF!</v>
      </c>
      <c r="CG5" s="82">
        <f>+IF('Data 2022'!BD5-'Data 2022'!BG5-'Data 2022'!E5=0,"",('Data 2022'!BD5-'Data 2022'!BG5-'Data 2022'!E5)*1000000/('Data 2022'!BC5-'Data 2022'!BF5-'Data 2022'!D5))</f>
        <v>363432.22370173107</v>
      </c>
      <c r="CH5" s="83">
        <f>+IF('Data 2022'!BC5-'Data 2022'!BF5-'Data 2022'!D5=0,"",('Data 2022'!BC5-'Data 2022'!BF5-'Data 2022'!D5)*1000/'Data 2022'!C5)</f>
        <v>32.136866249015775</v>
      </c>
      <c r="CI5" s="84">
        <f>+IF('Data 2022'!BD5-'Data 2022'!BG5-'Data 2022'!E5=0,"",('Data 2022'!BD5-'Data 2022'!BG5-'Data 2022'!E5)*1000000/'Data 2022'!C5)</f>
        <v>11679.572763684913</v>
      </c>
    </row>
    <row r="6" spans="1:87" x14ac:dyDescent="0.25">
      <c r="A6" s="92" t="s">
        <v>3</v>
      </c>
      <c r="B6" s="119">
        <f>+IF('Data 2022'!D6=0,"",('Data 2022'!E6)*1000000/'Data 2022'!D6)</f>
        <v>267391.30434782611</v>
      </c>
      <c r="C6" s="119" t="e">
        <f>+IF('Data 2022'!D6=0,"",('Data 2022'!E6-'Data 2022'!#REF!)*1000000/'Data 2022'!D6)</f>
        <v>#REF!</v>
      </c>
      <c r="D6" s="120">
        <f>+IF('Data 2022'!D6=0,"",'Data 2022'!D6*1000/'Data 2022'!C6)</f>
        <v>2.188287902573617</v>
      </c>
      <c r="E6" s="119">
        <f>+IF('Data 2022'!D6=0,"",'Data 2022'!E6*1000000/'Data 2022'!C6)</f>
        <v>585.12915655772804</v>
      </c>
      <c r="F6" s="121" t="str">
        <f>+IF('Data 2022'!F6=0,"",('Data 2022'!G6)*1000000/'Data 2022'!F6)</f>
        <v/>
      </c>
      <c r="G6" s="121" t="str">
        <f>+IF('Data 2022'!F6=0,"",('Data 2022'!G6-'Data 2022'!H6)*1000000/'Data 2022'!F6)</f>
        <v/>
      </c>
      <c r="H6" s="120" t="str">
        <f>+IF('Data 2022'!F6=0,"",'Data 2022'!F6*1000/'Data 2022'!C6)</f>
        <v/>
      </c>
      <c r="I6" s="119" t="str">
        <f>+IF('Data 2022'!F6=0,"",'Data 2022'!G6*1000000/'Data 2022'!C6)</f>
        <v/>
      </c>
      <c r="J6" s="119">
        <f>+IF('Data 2022'!I6=0,"",('Data 2022'!J6)*1000000/'Data 2022'!I6)</f>
        <v>1600000</v>
      </c>
      <c r="K6" s="119">
        <f>+IF('Data 2022'!I6=0,"",('Data 2022'!J6-'Data 2022'!K6)*1000000/'Data 2022'!I6)</f>
        <v>1160000</v>
      </c>
      <c r="L6" s="120">
        <f>+IF('Data 2022'!I6=0,"",'Data 2022'!I6*1000/'Data 2022'!C6)</f>
        <v>0.23785738071452356</v>
      </c>
      <c r="M6" s="119">
        <f>+IF('Data 2022'!I6=0,"",'Data 2022'!J6*1000000/'Data 2022'!C6)</f>
        <v>380.57180914323772</v>
      </c>
      <c r="N6" s="119">
        <f>+IF('Data 2022'!L6=0,"",('Data 2022'!M6)*1000000/'Data 2022'!L6)</f>
        <v>880193.90581717447</v>
      </c>
      <c r="O6" s="119">
        <f>+IF('Data 2022'!L6=0,"",('Data 2022'!M6-'Data 2022'!N6)*1000000/'Data 2022'!L6)</f>
        <v>798476.45429362881</v>
      </c>
      <c r="P6" s="120">
        <f>+IF('Data 2022'!L6=0,"",'Data 2022'!L6*1000/'Data 2022'!C6)</f>
        <v>6.8693211550354407</v>
      </c>
      <c r="Q6" s="119">
        <f>+IF('Data 2022'!L6=0,"",'Data 2022'!M6*1000000/'Data 2022'!C6)</f>
        <v>6046.3346177631893</v>
      </c>
      <c r="R6" s="119">
        <f>+IF('Data 2022'!O6=0,"",('Data 2022'!P6)*1000000/'Data 2022'!O6)</f>
        <v>79279.76350443429</v>
      </c>
      <c r="S6" s="119">
        <f>+IF('Data 2022'!O6=0,"",('Data 2022'!P6-'Data 2022'!Q6)*1000000/'Data 2022'!O6)</f>
        <v>79279.76350443429</v>
      </c>
      <c r="T6" s="120">
        <f>+IF('Data 2022'!O6=0,"",'Data 2022'!O6*1000/'Data 2022'!C6)</f>
        <v>17.701346272774845</v>
      </c>
      <c r="U6" s="119">
        <f>+IF('Data 2022'!O6=0,"",'Data 2022'!P6*1000000/'Data 2022'!C6)</f>
        <v>1403.3585462156891</v>
      </c>
      <c r="V6" s="119">
        <f>+IF('Data 2022'!X6=0,"",('Data 2022'!Y6)*1000000/'Data 2022'!X6)</f>
        <v>1533333.3333333333</v>
      </c>
      <c r="W6" s="119">
        <f>+IF('Data 2022'!X6=0,"",('Data 2022'!Y6-'Data 2022'!Z6)*1000000/'Data 2022'!X6)</f>
        <v>1266666.6666666667</v>
      </c>
      <c r="X6" s="120">
        <f>+IF('Data 2022'!X6=0,"",'Data 2022'!X6*1000/'Data 2022'!C6)</f>
        <v>0.14271442842871415</v>
      </c>
      <c r="Y6" s="119">
        <f>+IF('Data 2022'!X6=0,"",'Data 2022'!Y6*1000000/'Data 2022'!C6)</f>
        <v>218.82879025736167</v>
      </c>
      <c r="Z6" s="119">
        <f>+IF('Data 2022'!AA6=0,"",('Data 2022'!AB6)*1000000/'Data 2022'!AA6)</f>
        <v>1029673.590504451</v>
      </c>
      <c r="AA6" s="119">
        <f>+IF('Data 2022'!AA6=0,"",('Data 2022'!AB6-'Data 2022'!AC6)*1000000/'Data 2022'!AA6)</f>
        <v>836795.25222551927</v>
      </c>
      <c r="AB6" s="120">
        <f>+IF('Data 2022'!AA6=0,"",'Data 2022'!AA6*1000/'Data 2022'!C6)</f>
        <v>1.6031587460158889</v>
      </c>
      <c r="AC6" s="119">
        <f>+IF('Data 2022'!AA6=0,"",'Data 2022'!AB6*1000000/'Data 2022'!C6)</f>
        <v>1650.7302221587936</v>
      </c>
      <c r="AD6" s="119">
        <f>+IF('Data 2022'!AD6=0,"",('Data 2022'!AE6)*1000000/'Data 2022'!AD6)</f>
        <v>20806.241872561768</v>
      </c>
      <c r="AE6" s="119">
        <f>+IF('Data 2022'!AD6=0,"",('Data 2022'!AE6-'Data 2022'!AF6)*1000000/'Data 2022'!AD6)</f>
        <v>20806.241872561768</v>
      </c>
      <c r="AF6" s="120">
        <f>+IF('Data 2022'!AD6=0,"",'Data 2022'!AD6*1000/'Data 2022'!C6)</f>
        <v>3.6582465153893726</v>
      </c>
      <c r="AG6" s="119">
        <f>+IF('Data 2022'!AD6=0,"",'Data 2022'!AE6*1000000/'Data 2022'!C6)</f>
        <v>76.114361828647546</v>
      </c>
      <c r="AH6" s="119">
        <f>+IF('Data 2022'!AG6=0,"",('Data 2022'!AH6)*1000000/'Data 2022'!AG6)</f>
        <v>161111.11111111112</v>
      </c>
      <c r="AI6" s="119">
        <f>+IF('Data 2022'!AG6=0,"",('Data 2022'!AH6-'Data 2022'!AI6)*1000000/'Data 2022'!AG6)</f>
        <v>161111.11111111112</v>
      </c>
      <c r="AJ6" s="120">
        <f>+IF('Data 2022'!AG6=0,"",'Data 2022'!AG6*1000/'Data 2022'!C6)</f>
        <v>0.85628657057228486</v>
      </c>
      <c r="AK6" s="119">
        <f>+IF('Data 2022'!AG6=0,"",'Data 2022'!AH6*1000000/'Data 2022'!C6)</f>
        <v>137.95728081442368</v>
      </c>
      <c r="AL6" s="119">
        <f>+IF('Data 2022'!AJ6=0,"",('Data 2022'!AK6)*1000000/'Data 2022'!AJ6)</f>
        <v>141054.19450631033</v>
      </c>
      <c r="AM6" s="119">
        <f>+IF('Data 2022'!AJ6=0,"",('Data 2022'!AK6-'Data 2022'!AL6)*1000000/'Data 2022'!AJ6)</f>
        <v>141054.19450631033</v>
      </c>
      <c r="AN6" s="120">
        <f>+IF('Data 2022'!AJ6=0,"",'Data 2022'!AJ6*1000/'Data 2022'!C6)</f>
        <v>6.4078778364492655</v>
      </c>
      <c r="AO6" s="119">
        <f>+IF('Data 2022'!AJ6=0,"",'Data 2022'!AK6*1000000/'Data 2022'!C6)</f>
        <v>903.85804671518952</v>
      </c>
      <c r="AP6" s="119" t="str">
        <f>+IF('Data 2022'!AM6=0,"",('Data 2022'!AN6)*1000000/'Data 2022'!AM6)</f>
        <v/>
      </c>
      <c r="AQ6" s="119" t="str">
        <f>+IF('Data 2022'!AM6=0,"",('Data 2022'!AN6-'Data 2022'!#REF!)*1000000/'Data 2022'!AM6)</f>
        <v/>
      </c>
      <c r="AR6" s="120" t="str">
        <f>+IF('Data 2022'!AM6=0,"",'Data 2022'!AM6*1000/'Data 2022'!C6)</f>
        <v/>
      </c>
      <c r="AS6" s="119" t="str">
        <f>+IF('Data 2022'!AM6=0,"",'Data 2022'!AN6*1000000/'Data 2022'!C6)</f>
        <v/>
      </c>
      <c r="AT6" s="119">
        <f>+IF('Data 2022'!AO6=0,"",('Data 2022'!AP6)*1000000/'Data 2022'!AO6)</f>
        <v>2288.3295194508009</v>
      </c>
      <c r="AU6" s="119" t="e">
        <f>+IF('Data 2022'!AO6=0,"",('Data 2022'!AP6-'Data 2022'!#REF!)*1000000/'Data 2022'!AO6)</f>
        <v>#REF!</v>
      </c>
      <c r="AV6" s="120">
        <f>+IF('Data 2022'!AO6=0,"",'Data 2022'!AO6*1000/'Data 2022'!C6)</f>
        <v>2.078873507444936</v>
      </c>
      <c r="AW6" s="119">
        <f>+IF('Data 2022'!AO6=0,"",'Data 2022'!AP6*1000000/'Data 2022'!C6)</f>
        <v>4.7571476142904716</v>
      </c>
      <c r="AX6" s="119">
        <f>+IF('Data 2022'!U6=0,"",('Data 2022'!V6)*1000000/'Data 2022'!U6)</f>
        <v>544000</v>
      </c>
      <c r="AY6" s="119">
        <f>+IF('Data 2022'!U6=0,"",('Data 2022'!V6-'Data 2022'!W6)*1000000/'Data 2022'!U6)</f>
        <v>312000</v>
      </c>
      <c r="AZ6" s="120">
        <f>+IF('Data 2022'!U6=0,"",'Data 2022'!U6*1000/'Data 2022'!C6)</f>
        <v>0.59464345178630895</v>
      </c>
      <c r="BA6" s="119">
        <f>+IF('Data 2022'!U6=0,"",'Data 2022'!V6*1000000/'Data 2022'!C6)</f>
        <v>323.48603777175208</v>
      </c>
      <c r="BB6" s="119">
        <f>+IF(AT6="","",+IF('Data 2022'!BC6=0,0,('Data 2022'!BD6)*1000000/'Data 2022'!BC6))</f>
        <v>277078.65168539324</v>
      </c>
      <c r="BC6" s="119" t="e">
        <f>+IF(AU6="","",+IF('Data 2022'!BC6=0,"",('Data 2022'!BD6-'Data 2022'!BE6)*1000000/'Data 2022'!BC6))</f>
        <v>#REF!</v>
      </c>
      <c r="BD6" s="120">
        <f>+IF(AV6="","",IF('Data 2022'!BC6=0,"",'Data 2022'!BC6*1000/'Data 2022'!C6))</f>
        <v>42.338613767185194</v>
      </c>
      <c r="BE6" s="119">
        <f>+IF(AW6="","",IF('Data 2022'!BC6=0,"",('Data 2022'!BD6-'Data 2022'!BE6)*1000000/'Data 2022'!C6))</f>
        <v>10579.896294182008</v>
      </c>
      <c r="BF6" s="119">
        <f>+IF('Data 2022'!BC6-'Data 2022'!BF6=0,"",('Data 2022'!BD6-'Data 2022'!BG6)*1000000/('Data 2022'!BC6-'Data 2022'!BF6))</f>
        <v>291267.87191303325</v>
      </c>
      <c r="BG6" s="119" t="e">
        <f>+IF('Data 2022'!BC6-'Data 2022'!BF6=0,"",('Data 2022'!BD6-'Data 2022'!BE6-'Data 2022'!BG6-'Data 2022'!#REF!)*1000000/('Data 2022'!BC6-'Data 2022'!BF6))</f>
        <v>#REF!</v>
      </c>
      <c r="BH6" s="120">
        <f>+IF('Data 2022'!BC6-'Data 2022'!BF6=0,"",('Data 2022'!BC6-'Data 2022'!BF6)*1000/'Data 2022'!C6)</f>
        <v>40.259740259740262</v>
      </c>
      <c r="BI6" s="119" t="e">
        <f>+IF('Data 2022'!BC6-'Data 2022'!BF6=0,"",('Data 2022'!BD6-'Data 2022'!BE6-'Data 2022'!BG6-'Data 2022'!#REF!)*1000000/'Data 2022'!C6)</f>
        <v>#REF!</v>
      </c>
      <c r="BJ6" s="119">
        <f>+IF('Data 2022'!BF6=0,"",('Data 2022'!BG6)*1000000/'Data 2022'!BF6)</f>
        <v>2288.3295194508009</v>
      </c>
      <c r="BK6" s="119" t="e">
        <f>+IF('Data 2022'!BF6=0,"",('Data 2022'!BG6-'Data 2022'!#REF!)*1000000/'Data 2022'!BF6)</f>
        <v>#REF!</v>
      </c>
      <c r="BL6" s="120">
        <f>+IF('Data 2022'!BF6=0,"",'Data 2022'!BF6*1000/'Data 2022'!C6)</f>
        <v>2.078873507444936</v>
      </c>
      <c r="BM6" s="119" t="e">
        <f>+IF('Data 2022'!BF6=0,"",('Data 2022'!BG6-'Data 2022'!#REF!)*1000000/'Data 2022'!C6)</f>
        <v>#REF!</v>
      </c>
      <c r="BN6" s="119">
        <f>+IF('Data 2022'!L6+'Data 2022'!O6+'Data 2022'!X6+'Data 2022'!AA6=0,"",('Data 2022'!M6+'Data 2022'!P6+'Data 2022'!Y6+'Data 2022'!AB6)*1000000/('Data 2022'!L6+'Data 2022'!O6+'Data 2022'!X6+'Data 2022'!AA6))</f>
        <v>354121.47505422984</v>
      </c>
      <c r="BO6" s="119">
        <f>+IF('Data 2022'!L6+'Data 2022'!O6+'Data 2022'!X6+'Data 2022'!AA6=0,"",('Data 2022'!M6-'Data 2022'!N6+'Data 2022'!P6-'Data 2022'!Q6+'Data 2022'!Y6-'Data 2022'!Z6+'Data 2022'!AB6-'Data 2022'!AC6)*1000000/('Data 2022'!L6+'Data 2022'!O6+'Data 2022'!X6+'Data 2022'!AA6))</f>
        <v>319595.08315256686</v>
      </c>
      <c r="BP6" s="120">
        <f>+('Data 2022'!L6+'Data 2022'!O6+'Data 2022'!X6+'Data 2022'!AA6)*1000/'Data 2022'!C6</f>
        <v>26.316540602254889</v>
      </c>
      <c r="BQ6" s="119">
        <f>+('Data 2022'!M6-'Data 2022'!N6+'Data 2022'!P6-'Data 2022'!Q6+'Data 2022'!Y6-'Data 2022'!Z6+'Data 2022'!AB6-'Data 2022'!AC6)*1000000/('Data 2022'!C6)</f>
        <v>8410.6369820655527</v>
      </c>
      <c r="BR6" s="122">
        <f>+IF('Data 2022'!AU6=0,"",'Data 2022'!AU6*1000/'Data 2022'!$C6)</f>
        <v>2.2834308548594264</v>
      </c>
      <c r="BS6" s="122">
        <f>+IF('Data 2022'!AV6=0,"",'Data 2022'!AV6*1000/'Data 2022'!$C6)</f>
        <v>0.76114361828647548</v>
      </c>
      <c r="BT6" s="122">
        <f>+IF('Data 2022'!AS6=0,"",'Data 2022'!AS6*1000/'Data 2022'!$C6)</f>
        <v>0.19028590457161887</v>
      </c>
      <c r="BU6" s="122">
        <f>+IF('Data 2022'!AT6=0,"",'Data 2022'!AT6*1000/'Data 2022'!$C6)</f>
        <v>0.14271442842871415</v>
      </c>
      <c r="BV6" s="122">
        <f>+IF('Data 2022'!AU6=0,"",'Data 2022'!AU6*1000/'Data 2022'!$C6)</f>
        <v>2.2834308548594264</v>
      </c>
      <c r="BW6" s="122">
        <f>+IF('Data 2022'!AV6=0,"",'Data 2022'!AV6*1000/'Data 2022'!$C6)</f>
        <v>0.76114361828647548</v>
      </c>
      <c r="BX6" s="122">
        <f>+IF('Data 2022'!AW6=0,"",'Data 2022'!AW6*1000/'Data 2022'!$C6)</f>
        <v>0.57085771371485661</v>
      </c>
      <c r="BY6" s="122">
        <f>+IF('Data 2022'!AX6=0,"",'Data 2022'!AX6*1000/'Data 2022'!$C6)</f>
        <v>0.23785738071452356</v>
      </c>
      <c r="BZ6" s="122">
        <f>+IF('Data 2022'!AY6=0,"",'Data 2022'!AY6*1000/'Data 2022'!$C6)</f>
        <v>0.14271442842871415</v>
      </c>
      <c r="CA6" s="122">
        <f>+IF('Data 2022'!AZ6=0,"",'Data 2022'!AZ6*1000/'Data 2022'!$C6)</f>
        <v>4.7571476142904717E-2</v>
      </c>
      <c r="CB6" s="122">
        <f>+IF('Data 2022'!BA6=0,"",'Data 2022'!BA6*1000/'Data 2022'!$C6)</f>
        <v>3.187288901574616</v>
      </c>
      <c r="CC6" s="122">
        <f>+IF('Data 2022'!BB6=0,"",'Data 2022'!BB6*1000/'Data 2022'!$C6)</f>
        <v>1.1892869035726179</v>
      </c>
      <c r="CF6" s="81" t="e">
        <f>+IF('Data 2022'!BD6-'Data 2022'!BG6-'Data 2022'!E6+'Data 2022'!BE6+'Data 2022'!#REF!+'Data 2022'!#REF!=0,"",('Data 2022'!BD6-'Data 2022'!BG6-'Data 2022'!E6+'Data 2022'!BE6+'Data 2022'!#REF!+'Data 2022'!#REF!)*1000000/('Data 2022'!BC6-'Data 2022'!BF6-'Data 2022'!D6))</f>
        <v>#REF!</v>
      </c>
      <c r="CG6" s="82">
        <f>+IF('Data 2022'!BD6-'Data 2022'!BG6-'Data 2022'!E6=0,"",('Data 2022'!BD6-'Data 2022'!BG6-'Data 2022'!E6)*1000000/('Data 2022'!BC6-'Data 2022'!BF6-'Data 2022'!D6))</f>
        <v>292640.25990253658</v>
      </c>
      <c r="CH6" s="83">
        <f>+IF('Data 2022'!BC6-'Data 2022'!BF6-'Data 2022'!D6=0,"",('Data 2022'!BC6-'Data 2022'!BF6-'Data 2022'!D6)*1000/'Data 2022'!C6)</f>
        <v>38.071452357166642</v>
      </c>
      <c r="CI6" s="84">
        <f>+IF('Data 2022'!BD6-'Data 2022'!BG6-'Data 2022'!E6=0,"",('Data 2022'!BD6-'Data 2022'!BG6-'Data 2022'!E6)*1000000/'Data 2022'!C6)</f>
        <v>11141.239712668284</v>
      </c>
    </row>
    <row r="7" spans="1:87" s="16" customFormat="1" ht="13.5" customHeight="1" x14ac:dyDescent="0.25">
      <c r="A7" s="92" t="s">
        <v>4</v>
      </c>
      <c r="B7" s="119">
        <f>+IF('Data 2022'!D7=0,"",('Data 2022'!E7)*1000000/'Data 2022'!D7)</f>
        <v>247641.50943396226</v>
      </c>
      <c r="C7" s="119" t="e">
        <f>+IF('Data 2022'!D7=0,"",('Data 2022'!E7-'Data 2022'!#REF!)*1000000/'Data 2022'!D7)</f>
        <v>#REF!</v>
      </c>
      <c r="D7" s="120">
        <f>+IF('Data 2022'!D7=0,"",'Data 2022'!D7*1000/'Data 2022'!C7)</f>
        <v>1.9168173598553346</v>
      </c>
      <c r="E7" s="119">
        <f>+IF('Data 2022'!D7=0,"",'Data 2022'!E7*1000000/'Data 2022'!C7)</f>
        <v>474.68354430379748</v>
      </c>
      <c r="F7" s="121">
        <f>+IF('Data 2022'!F7=0,"",('Data 2022'!G7)*1000000/'Data 2022'!F7)</f>
        <v>1083333.3333333335</v>
      </c>
      <c r="G7" s="121">
        <f>+IF('Data 2022'!F7=0,"",('Data 2022'!G7-'Data 2022'!H7)*1000000/'Data 2022'!F7)</f>
        <v>1000000</v>
      </c>
      <c r="H7" s="120">
        <f>+IF('Data 2022'!F7=0,"",'Data 2022'!F7*1000/'Data 2022'!C7)</f>
        <v>0.10849909584086799</v>
      </c>
      <c r="I7" s="119">
        <f>+IF('Data 2022'!F7=0,"",'Data 2022'!G7*1000000/'Data 2022'!C7)</f>
        <v>117.54068716094032</v>
      </c>
      <c r="J7" s="119">
        <f>+IF('Data 2022'!I7=0,"",('Data 2022'!J7)*1000000/'Data 2022'!I7)</f>
        <v>1709090.9090909092</v>
      </c>
      <c r="K7" s="119">
        <f>+IF('Data 2022'!I7=0,"",('Data 2022'!J7-'Data 2022'!K7)*1000000/'Data 2022'!I7)</f>
        <v>1436363.6363636365</v>
      </c>
      <c r="L7" s="120">
        <f>+IF('Data 2022'!I7=0,"",'Data 2022'!I7*1000/'Data 2022'!C7)</f>
        <v>0.24864376130198915</v>
      </c>
      <c r="M7" s="119">
        <f>+IF('Data 2022'!I7=0,"",'Data 2022'!J7*1000000/'Data 2022'!C7)</f>
        <v>424.95479204339966</v>
      </c>
      <c r="N7" s="119">
        <f>+IF('Data 2022'!L7=0,"",('Data 2022'!M7)*1000000/'Data 2022'!L7)</f>
        <v>756147.5409836066</v>
      </c>
      <c r="O7" s="119">
        <f>+IF('Data 2022'!L7=0,"",('Data 2022'!M7-'Data 2022'!N7)*1000000/'Data 2022'!L7)</f>
        <v>655737.70491803286</v>
      </c>
      <c r="P7" s="120">
        <f>+IF('Data 2022'!L7=0,"",'Data 2022'!L7*1000/'Data 2022'!C7)</f>
        <v>2.206148282097649</v>
      </c>
      <c r="Q7" s="119">
        <f>+IF('Data 2022'!L7=0,"",'Data 2022'!M7*1000000/'Data 2022'!C7)</f>
        <v>1668.1735985533453</v>
      </c>
      <c r="R7" s="119">
        <f>+IF('Data 2022'!O7=0,"",('Data 2022'!P7)*1000000/'Data 2022'!O7)</f>
        <v>56300.268096514752</v>
      </c>
      <c r="S7" s="119">
        <f>+IF('Data 2022'!O7=0,"",('Data 2022'!P7-'Data 2022'!Q7)*1000000/'Data 2022'!O7)</f>
        <v>56300.268096514752</v>
      </c>
      <c r="T7" s="120">
        <f>+IF('Data 2022'!O7=0,"",'Data 2022'!O7*1000/'Data 2022'!C7)</f>
        <v>6.7450271247739604</v>
      </c>
      <c r="U7" s="119">
        <f>+IF('Data 2022'!O7=0,"",'Data 2022'!P7*1000000/'Data 2022'!C7)</f>
        <v>379.74683544303798</v>
      </c>
      <c r="V7" s="119">
        <f>+IF('Data 2022'!X7=0,"",('Data 2022'!Y7)*1000000/'Data 2022'!X7)</f>
        <v>1317647.0588235294</v>
      </c>
      <c r="W7" s="119">
        <f>+IF('Data 2022'!X7=0,"",('Data 2022'!Y7-'Data 2022'!Z7)*1000000/'Data 2022'!X7)</f>
        <v>1062352.9411764706</v>
      </c>
      <c r="X7" s="120">
        <f>+IF('Data 2022'!X7=0,"",'Data 2022'!X7*1000/'Data 2022'!C7)</f>
        <v>3.8426763110307416</v>
      </c>
      <c r="Y7" s="119">
        <f>+IF('Data 2022'!X7=0,"",'Data 2022'!Y7*1000000/'Data 2022'!C7)</f>
        <v>5063.2911392405067</v>
      </c>
      <c r="Z7" s="119">
        <f>+IF('Data 2022'!AA7=0,"",('Data 2022'!AB7)*1000000/'Data 2022'!AA7)</f>
        <v>891832.22958057397</v>
      </c>
      <c r="AA7" s="119">
        <f>+IF('Data 2022'!AA7=0,"",('Data 2022'!AB7-'Data 2022'!AC7)*1000000/'Data 2022'!AA7)</f>
        <v>803532.00883002218</v>
      </c>
      <c r="AB7" s="120">
        <f>+IF('Data 2022'!AA7=0,"",'Data 2022'!AA7*1000/'Data 2022'!C7)</f>
        <v>2.0479204339963832</v>
      </c>
      <c r="AC7" s="119">
        <f>+IF('Data 2022'!AA7=0,"",'Data 2022'!AB7*1000000/'Data 2022'!C7)</f>
        <v>1826.4014466546112</v>
      </c>
      <c r="AD7" s="119">
        <f>+IF('Data 2022'!AD7=0,"",('Data 2022'!AE7)*1000000/'Data 2022'!AD7)</f>
        <v>22368.42105263158</v>
      </c>
      <c r="AE7" s="119">
        <f>+IF('Data 2022'!AD7=0,"",('Data 2022'!AE7-'Data 2022'!AF7)*1000000/'Data 2022'!AD7)</f>
        <v>22368.42105263158</v>
      </c>
      <c r="AF7" s="120">
        <f>+IF('Data 2022'!AD7=0,"",'Data 2022'!AD7*1000/'Data 2022'!C7)</f>
        <v>3.4358047016274864</v>
      </c>
      <c r="AG7" s="119">
        <f>+IF('Data 2022'!AD7=0,"",'Data 2022'!AE7*1000000/'Data 2022'!C7)</f>
        <v>76.853526220614825</v>
      </c>
      <c r="AH7" s="119">
        <f>+IF('Data 2022'!AG7=0,"",('Data 2022'!AH7)*1000000/'Data 2022'!AG7)</f>
        <v>160237.38872403558</v>
      </c>
      <c r="AI7" s="119">
        <f>+IF('Data 2022'!AG7=0,"",('Data 2022'!AH7-'Data 2022'!AI7)*1000000/'Data 2022'!AG7)</f>
        <v>160237.38872403558</v>
      </c>
      <c r="AJ7" s="120">
        <f>+IF('Data 2022'!AG7=0,"",'Data 2022'!AG7*1000/'Data 2022'!C7)</f>
        <v>1.5235081374321882</v>
      </c>
      <c r="AK7" s="119">
        <f>+IF('Data 2022'!AG7=0,"",'Data 2022'!AH7*1000000/'Data 2022'!C7)</f>
        <v>244.12296564195299</v>
      </c>
      <c r="AL7" s="119">
        <f>+IF('Data 2022'!AJ7=0,"",('Data 2022'!AK7)*1000000/'Data 2022'!AJ7)</f>
        <v>284957.62711864407</v>
      </c>
      <c r="AM7" s="119">
        <f>+IF('Data 2022'!AJ7=0,"",('Data 2022'!AK7-'Data 2022'!AL7)*1000000/'Data 2022'!AJ7)</f>
        <v>277542.37288135593</v>
      </c>
      <c r="AN7" s="120">
        <f>+IF('Data 2022'!AJ7=0,"",'Data 2022'!AJ7*1000/'Data 2022'!C7)</f>
        <v>4.267631103074141</v>
      </c>
      <c r="AO7" s="119">
        <f>+IF('Data 2022'!AJ7=0,"",'Data 2022'!AK7*1000000/'Data 2022'!C7)</f>
        <v>1216.0940325497288</v>
      </c>
      <c r="AP7" s="119">
        <f>+IF('Data 2022'!AM7=0,"",('Data 2022'!AN7)*1000000/'Data 2022'!AM7)</f>
        <v>200000</v>
      </c>
      <c r="AQ7" s="119" t="e">
        <f>+IF('Data 2022'!AM7=0,"",('Data 2022'!AN7-'Data 2022'!#REF!)*1000000/'Data 2022'!AM7)</f>
        <v>#REF!</v>
      </c>
      <c r="AR7" s="120">
        <f>+IF('Data 2022'!AM7=0,"",'Data 2022'!AM7*1000/'Data 2022'!C7)</f>
        <v>2.2603978300180832E-2</v>
      </c>
      <c r="AS7" s="119">
        <f>+IF('Data 2022'!AM7=0,"",'Data 2022'!AN7*1000000/'Data 2022'!C7)</f>
        <v>4.5207956600361667</v>
      </c>
      <c r="AT7" s="119">
        <f>+IF('Data 2022'!AO7=0,"",('Data 2022'!AP7)*1000000/'Data 2022'!AO7)</f>
        <v>71678.321678321663</v>
      </c>
      <c r="AU7" s="119" t="e">
        <f>+IF('Data 2022'!AO7=0,"",('Data 2022'!AP7-'Data 2022'!#REF!)*1000000/'Data 2022'!AO7)</f>
        <v>#REF!</v>
      </c>
      <c r="AV7" s="120">
        <f>+IF('Data 2022'!AO7=0,"",'Data 2022'!AO7*1000/'Data 2022'!C7)</f>
        <v>2.5858951175406872</v>
      </c>
      <c r="AW7" s="119">
        <f>+IF('Data 2022'!AO7=0,"",'Data 2022'!AP7*1000000/'Data 2022'!C7)</f>
        <v>185.3526220614828</v>
      </c>
      <c r="AX7" s="119">
        <f>+IF('Data 2022'!U7=0,"",('Data 2022'!V7)*1000000/'Data 2022'!U7)</f>
        <v>713333.33333333337</v>
      </c>
      <c r="AY7" s="119">
        <f>+IF('Data 2022'!U7=0,"",('Data 2022'!V7-'Data 2022'!W7)*1000000/'Data 2022'!U7)</f>
        <v>353333.33333333326</v>
      </c>
      <c r="AZ7" s="120">
        <f>+IF('Data 2022'!U7=0,"",'Data 2022'!U7*1000/'Data 2022'!C7)</f>
        <v>0.67811934900542492</v>
      </c>
      <c r="BA7" s="119">
        <f>+IF('Data 2022'!U7=0,"",'Data 2022'!V7*1000000/'Data 2022'!C7)</f>
        <v>483.72513562386979</v>
      </c>
      <c r="BB7" s="119">
        <f>+IF(AT7="","",+IF('Data 2022'!BC7=0,0,('Data 2022'!BD7)*1000000/'Data 2022'!BC7))</f>
        <v>410588.95331095514</v>
      </c>
      <c r="BC7" s="119" t="e">
        <f>+IF(AU7="","",+IF('Data 2022'!BC7=0,"",('Data 2022'!BD7-'Data 2022'!BE7)*1000000/'Data 2022'!BC7))</f>
        <v>#REF!</v>
      </c>
      <c r="BD7" s="120">
        <f>+IF(AV7="","",IF('Data 2022'!BC7=0,"",'Data 2022'!BC7*1000/'Data 2022'!C7))</f>
        <v>29.629294755877034</v>
      </c>
      <c r="BE7" s="119">
        <f>+IF(AW7="","",IF('Data 2022'!BC7=0,"",('Data 2022'!BD7-'Data 2022'!BE7)*1000000/'Data 2022'!C7))</f>
        <v>10429.475587703437</v>
      </c>
      <c r="BF7" s="119">
        <f>+IF('Data 2022'!BC7-'Data 2022'!BF7=0,"",('Data 2022'!BD7-'Data 2022'!BG7)*1000000/('Data 2022'!BC7-'Data 2022'!BF7))</f>
        <v>443198.92922871013</v>
      </c>
      <c r="BG7" s="119" t="e">
        <f>+IF('Data 2022'!BC7-'Data 2022'!BF7=0,"",('Data 2022'!BD7-'Data 2022'!BE7-'Data 2022'!BG7-'Data 2022'!#REF!)*1000000/('Data 2022'!BC7-'Data 2022'!BF7))</f>
        <v>#REF!</v>
      </c>
      <c r="BH7" s="120">
        <f>+IF('Data 2022'!BC7-'Data 2022'!BF7=0,"",('Data 2022'!BC7-'Data 2022'!BF7)*1000/'Data 2022'!C7)</f>
        <v>27.020795660036161</v>
      </c>
      <c r="BI7" s="119" t="e">
        <f>+IF('Data 2022'!BC7-'Data 2022'!BF7=0,"",('Data 2022'!BD7-'Data 2022'!BE7-'Data 2022'!BG7-'Data 2022'!#REF!)*1000000/'Data 2022'!C7)</f>
        <v>#REF!</v>
      </c>
      <c r="BJ7" s="119">
        <f>+IF('Data 2022'!BF7=0,"",('Data 2022'!BG7)*1000000/'Data 2022'!BF7)</f>
        <v>72790.294627383002</v>
      </c>
      <c r="BK7" s="119" t="e">
        <f>+IF('Data 2022'!BF7=0,"",('Data 2022'!BG7-'Data 2022'!#REF!)*1000000/'Data 2022'!BF7)</f>
        <v>#REF!</v>
      </c>
      <c r="BL7" s="120">
        <f>+IF('Data 2022'!BF7=0,"",'Data 2022'!BF7*1000/'Data 2022'!C7)</f>
        <v>2.6084990958408678</v>
      </c>
      <c r="BM7" s="119" t="e">
        <f>+IF('Data 2022'!BF7=0,"",('Data 2022'!BG7-'Data 2022'!#REF!)*1000000/'Data 2022'!C7)</f>
        <v>#REF!</v>
      </c>
      <c r="BN7" s="119">
        <f>+IF('Data 2022'!L7+'Data 2022'!O7+'Data 2022'!X7+'Data 2022'!AA7=0,"",('Data 2022'!M7+'Data 2022'!P7+'Data 2022'!Y7+'Data 2022'!AB7)*1000000/('Data 2022'!L7+'Data 2022'!O7+'Data 2022'!X7+'Data 2022'!AA7))</f>
        <v>602193.11605239112</v>
      </c>
      <c r="BO7" s="119">
        <f>+IF('Data 2022'!L7+'Data 2022'!O7+'Data 2022'!X7+'Data 2022'!AA7=0,"",('Data 2022'!M7-'Data 2022'!N7+'Data 2022'!P7-'Data 2022'!Q7+'Data 2022'!Y7-'Data 2022'!Z7+'Data 2022'!AB7-'Data 2022'!AC7)*1000000/('Data 2022'!L7+'Data 2022'!O7+'Data 2022'!X7+'Data 2022'!AA7))</f>
        <v>508985.68382576917</v>
      </c>
      <c r="BP7" s="120">
        <f>+('Data 2022'!L7+'Data 2022'!O7+'Data 2022'!X7+'Data 2022'!AA7)*1000/'Data 2022'!C7</f>
        <v>14.841772151898734</v>
      </c>
      <c r="BQ7" s="119">
        <f>+('Data 2022'!M7-'Data 2022'!N7+'Data 2022'!P7-'Data 2022'!Q7+'Data 2022'!Y7-'Data 2022'!Z7+'Data 2022'!AB7-'Data 2022'!AC7)*1000000/('Data 2022'!C7)</f>
        <v>7554.2495479204354</v>
      </c>
      <c r="BR7" s="122">
        <f>+IF('Data 2022'!AU7=0,"",'Data 2022'!AU7*1000/'Data 2022'!$C7)</f>
        <v>0.67811934900542492</v>
      </c>
      <c r="BS7" s="122">
        <f>+IF('Data 2022'!AV7=0,"",'Data 2022'!AV7*1000/'Data 2022'!$C7)</f>
        <v>9.0415913200723327E-2</v>
      </c>
      <c r="BT7" s="122">
        <f>+IF('Data 2022'!AS7=0,"",'Data 2022'!AS7*1000/'Data 2022'!$C7)</f>
        <v>0.13562386980108498</v>
      </c>
      <c r="BU7" s="122">
        <f>+IF('Data 2022'!AT7=0,"",'Data 2022'!AT7*1000/'Data 2022'!$C7)</f>
        <v>4.5207956600361664E-2</v>
      </c>
      <c r="BV7" s="122">
        <f>+IF('Data 2022'!AU7=0,"",'Data 2022'!AU7*1000/'Data 2022'!$C7)</f>
        <v>0.67811934900542492</v>
      </c>
      <c r="BW7" s="122">
        <f>+IF('Data 2022'!AV7=0,"",'Data 2022'!AV7*1000/'Data 2022'!$C7)</f>
        <v>9.0415913200723327E-2</v>
      </c>
      <c r="BX7" s="122">
        <f>+IF('Data 2022'!AW7=0,"",'Data 2022'!AW7*1000/'Data 2022'!$C7)</f>
        <v>0.58770343580470163</v>
      </c>
      <c r="BY7" s="122">
        <f>+IF('Data 2022'!AX7=0,"",'Data 2022'!AX7*1000/'Data 2022'!$C7)</f>
        <v>4.5207956600361664E-2</v>
      </c>
      <c r="BZ7" s="122">
        <f>+IF('Data 2022'!AY7=0,"",'Data 2022'!AY7*1000/'Data 2022'!$C7)</f>
        <v>1.7631103074141048</v>
      </c>
      <c r="CA7" s="122">
        <f>+IF('Data 2022'!AZ7=0,"",'Data 2022'!AZ7*1000/'Data 2022'!$C7)</f>
        <v>0.36166365280289331</v>
      </c>
      <c r="CB7" s="122">
        <f>+IF('Data 2022'!BA7=0,"",'Data 2022'!BA7*1000/'Data 2022'!$C7)</f>
        <v>3.1645569620253164</v>
      </c>
      <c r="CC7" s="122">
        <f>+IF('Data 2022'!BB7=0,"",'Data 2022'!BB7*1000/'Data 2022'!$C7)</f>
        <v>0.58770343580470163</v>
      </c>
      <c r="CF7" s="81" t="e">
        <f>+IF('Data 2022'!BD7-'Data 2022'!BG7-'Data 2022'!E7+'Data 2022'!BE7+'Data 2022'!#REF!+'Data 2022'!#REF!=0,"",('Data 2022'!BD7-'Data 2022'!BG7-'Data 2022'!E7+'Data 2022'!BE7+'Data 2022'!#REF!+'Data 2022'!#REF!)*1000000/('Data 2022'!BC7-'Data 2022'!BF7-'Data 2022'!D7))</f>
        <v>#REF!</v>
      </c>
      <c r="CG7" s="82">
        <f>+IF('Data 2022'!BD7-'Data 2022'!BG7-'Data 2022'!E7=0,"",('Data 2022'!BD7-'Data 2022'!BG7-'Data 2022'!E7)*1000000/('Data 2022'!BC7-'Data 2022'!BF7-'Data 2022'!D7))</f>
        <v>458130.74014046468</v>
      </c>
      <c r="CH7" s="83">
        <f>+IF('Data 2022'!BC7-'Data 2022'!BF7-'Data 2022'!D7=0,"",('Data 2022'!BC7-'Data 2022'!BF7-'Data 2022'!D7)*1000/'Data 2022'!C7)</f>
        <v>25.103978300180831</v>
      </c>
      <c r="CI7" s="84">
        <f>+IF('Data 2022'!BD7-'Data 2022'!BG7-'Data 2022'!E7=0,"",('Data 2022'!BD7-'Data 2022'!BG7-'Data 2022'!E7)*1000000/'Data 2022'!C7)</f>
        <v>11500.904159132009</v>
      </c>
    </row>
    <row r="8" spans="1:87" x14ac:dyDescent="0.25">
      <c r="A8" s="92" t="s">
        <v>6</v>
      </c>
      <c r="B8" s="119" t="e">
        <f>+IF('Data 2022'!#REF!=0,"",('Data 2022'!#REF!)*1000000/'Data 2022'!#REF!)</f>
        <v>#REF!</v>
      </c>
      <c r="C8" s="119" t="e">
        <f>+IF('Data 2022'!#REF!=0,"",('Data 2022'!#REF!-'Data 2022'!#REF!)*1000000/'Data 2022'!#REF!)</f>
        <v>#REF!</v>
      </c>
      <c r="D8" s="120" t="e">
        <f>+IF('Data 2022'!#REF!=0,"",'Data 2022'!#REF!*1000/'Data 2022'!#REF!)</f>
        <v>#REF!</v>
      </c>
      <c r="E8" s="119" t="e">
        <f>+IF('Data 2022'!#REF!=0,"",'Data 2022'!#REF!*1000000/'Data 2022'!#REF!)</f>
        <v>#REF!</v>
      </c>
      <c r="F8" s="121" t="e">
        <f>+IF('Data 2022'!#REF!=0,"",('Data 2022'!#REF!)*1000000/'Data 2022'!#REF!)</f>
        <v>#REF!</v>
      </c>
      <c r="G8" s="121" t="e">
        <f>+IF('Data 2022'!#REF!=0,"",('Data 2022'!#REF!-'Data 2022'!#REF!)*1000000/'Data 2022'!#REF!)</f>
        <v>#REF!</v>
      </c>
      <c r="H8" s="120" t="e">
        <f>+IF('Data 2022'!#REF!=0,"",'Data 2022'!#REF!*1000/'Data 2022'!#REF!)</f>
        <v>#REF!</v>
      </c>
      <c r="I8" s="119" t="e">
        <f>+IF('Data 2022'!#REF!=0,"",'Data 2022'!#REF!*1000000/'Data 2022'!#REF!)</f>
        <v>#REF!</v>
      </c>
      <c r="J8" s="119" t="e">
        <f>+IF('Data 2022'!#REF!=0,"",('Data 2022'!#REF!)*1000000/'Data 2022'!#REF!)</f>
        <v>#REF!</v>
      </c>
      <c r="K8" s="119" t="e">
        <f>+IF('Data 2022'!#REF!=0,"",('Data 2022'!#REF!-'Data 2022'!#REF!)*1000000/'Data 2022'!#REF!)</f>
        <v>#REF!</v>
      </c>
      <c r="L8" s="120" t="e">
        <f>+IF('Data 2022'!#REF!=0,"",'Data 2022'!#REF!*1000/'Data 2022'!#REF!)</f>
        <v>#REF!</v>
      </c>
      <c r="M8" s="119" t="e">
        <f>+IF('Data 2022'!#REF!=0,"",'Data 2022'!#REF!*1000000/'Data 2022'!#REF!)</f>
        <v>#REF!</v>
      </c>
      <c r="N8" s="119" t="e">
        <f>+IF('Data 2022'!#REF!=0,"",('Data 2022'!#REF!)*1000000/'Data 2022'!#REF!)</f>
        <v>#REF!</v>
      </c>
      <c r="O8" s="119" t="e">
        <f>+IF('Data 2022'!#REF!=0,"",('Data 2022'!#REF!-'Data 2022'!#REF!)*1000000/'Data 2022'!#REF!)</f>
        <v>#REF!</v>
      </c>
      <c r="P8" s="120" t="e">
        <f>+IF('Data 2022'!#REF!=0,"",'Data 2022'!#REF!*1000/'Data 2022'!#REF!)</f>
        <v>#REF!</v>
      </c>
      <c r="Q8" s="119" t="e">
        <f>+IF('Data 2022'!#REF!=0,"",'Data 2022'!#REF!*1000000/'Data 2022'!#REF!)</f>
        <v>#REF!</v>
      </c>
      <c r="R8" s="119" t="e">
        <f>+IF('Data 2022'!#REF!=0,"",('Data 2022'!#REF!)*1000000/'Data 2022'!#REF!)</f>
        <v>#REF!</v>
      </c>
      <c r="S8" s="119" t="e">
        <f>+IF('Data 2022'!#REF!=0,"",('Data 2022'!#REF!-'Data 2022'!#REF!)*1000000/'Data 2022'!#REF!)</f>
        <v>#REF!</v>
      </c>
      <c r="T8" s="120" t="e">
        <f>+IF('Data 2022'!#REF!=0,"",'Data 2022'!#REF!*1000/'Data 2022'!#REF!)</f>
        <v>#REF!</v>
      </c>
      <c r="U8" s="119" t="e">
        <f>+IF('Data 2022'!#REF!=0,"",'Data 2022'!#REF!*1000000/'Data 2022'!#REF!)</f>
        <v>#REF!</v>
      </c>
      <c r="V8" s="119" t="e">
        <f>+IF('Data 2022'!#REF!=0,"",('Data 2022'!#REF!)*1000000/'Data 2022'!#REF!)</f>
        <v>#REF!</v>
      </c>
      <c r="W8" s="119" t="e">
        <f>+IF('Data 2022'!#REF!=0,"",('Data 2022'!#REF!-'Data 2022'!#REF!)*1000000/'Data 2022'!#REF!)</f>
        <v>#REF!</v>
      </c>
      <c r="X8" s="120" t="e">
        <f>+IF('Data 2022'!#REF!=0,"",'Data 2022'!#REF!*1000/'Data 2022'!#REF!)</f>
        <v>#REF!</v>
      </c>
      <c r="Y8" s="119" t="e">
        <f>+IF('Data 2022'!#REF!=0,"",'Data 2022'!#REF!*1000000/'Data 2022'!#REF!)</f>
        <v>#REF!</v>
      </c>
      <c r="Z8" s="119" t="e">
        <f>+IF('Data 2022'!#REF!=0,"",('Data 2022'!#REF!)*1000000/'Data 2022'!#REF!)</f>
        <v>#REF!</v>
      </c>
      <c r="AA8" s="119" t="e">
        <f>+IF('Data 2022'!#REF!=0,"",('Data 2022'!#REF!-'Data 2022'!#REF!)*1000000/'Data 2022'!#REF!)</f>
        <v>#REF!</v>
      </c>
      <c r="AB8" s="120" t="e">
        <f>+IF('Data 2022'!#REF!=0,"",'Data 2022'!#REF!*1000/'Data 2022'!#REF!)</f>
        <v>#REF!</v>
      </c>
      <c r="AC8" s="119" t="e">
        <f>+IF('Data 2022'!#REF!=0,"",'Data 2022'!#REF!*1000000/'Data 2022'!#REF!)</f>
        <v>#REF!</v>
      </c>
      <c r="AD8" s="119" t="e">
        <f>+IF('Data 2022'!#REF!=0,"",('Data 2022'!#REF!)*1000000/'Data 2022'!#REF!)</f>
        <v>#REF!</v>
      </c>
      <c r="AE8" s="119" t="e">
        <f>+IF('Data 2022'!#REF!=0,"",('Data 2022'!#REF!-'Data 2022'!#REF!)*1000000/'Data 2022'!#REF!)</f>
        <v>#REF!</v>
      </c>
      <c r="AF8" s="120" t="e">
        <f>+IF('Data 2022'!#REF!=0,"",'Data 2022'!#REF!*1000/'Data 2022'!#REF!)</f>
        <v>#REF!</v>
      </c>
      <c r="AG8" s="119" t="e">
        <f>+IF('Data 2022'!#REF!=0,"",'Data 2022'!#REF!*1000000/'Data 2022'!#REF!)</f>
        <v>#REF!</v>
      </c>
      <c r="AH8" s="119" t="e">
        <f>+IF('Data 2022'!#REF!=0,"",('Data 2022'!#REF!)*1000000/'Data 2022'!#REF!)</f>
        <v>#REF!</v>
      </c>
      <c r="AI8" s="119" t="e">
        <f>+IF('Data 2022'!#REF!=0,"",('Data 2022'!#REF!-'Data 2022'!#REF!)*1000000/'Data 2022'!#REF!)</f>
        <v>#REF!</v>
      </c>
      <c r="AJ8" s="120" t="e">
        <f>+IF('Data 2022'!#REF!=0,"",'Data 2022'!#REF!*1000/'Data 2022'!#REF!)</f>
        <v>#REF!</v>
      </c>
      <c r="AK8" s="119" t="e">
        <f>+IF('Data 2022'!#REF!=0,"",'Data 2022'!#REF!*1000000/'Data 2022'!#REF!)</f>
        <v>#REF!</v>
      </c>
      <c r="AL8" s="119" t="e">
        <f>+IF('Data 2022'!#REF!=0,"",('Data 2022'!#REF!)*1000000/'Data 2022'!#REF!)</f>
        <v>#REF!</v>
      </c>
      <c r="AM8" s="119" t="e">
        <f>+IF('Data 2022'!#REF!=0,"",('Data 2022'!#REF!-'Data 2022'!#REF!)*1000000/'Data 2022'!#REF!)</f>
        <v>#REF!</v>
      </c>
      <c r="AN8" s="120" t="e">
        <f>+IF('Data 2022'!#REF!=0,"",'Data 2022'!#REF!*1000/'Data 2022'!#REF!)</f>
        <v>#REF!</v>
      </c>
      <c r="AO8" s="119" t="e">
        <f>+IF('Data 2022'!#REF!=0,"",'Data 2022'!#REF!*1000000/'Data 2022'!#REF!)</f>
        <v>#REF!</v>
      </c>
      <c r="AP8" s="119" t="e">
        <f>+IF('Data 2022'!#REF!=0,"",('Data 2022'!#REF!)*1000000/'Data 2022'!#REF!)</f>
        <v>#REF!</v>
      </c>
      <c r="AQ8" s="119" t="e">
        <f>+IF('Data 2022'!#REF!=0,"",('Data 2022'!#REF!-'Data 2022'!#REF!)*1000000/'Data 2022'!#REF!)</f>
        <v>#REF!</v>
      </c>
      <c r="AR8" s="120" t="e">
        <f>+IF('Data 2022'!#REF!=0,"",'Data 2022'!#REF!*1000/'Data 2022'!#REF!)</f>
        <v>#REF!</v>
      </c>
      <c r="AS8" s="119" t="e">
        <f>+IF('Data 2022'!#REF!=0,"",'Data 2022'!#REF!*1000000/'Data 2022'!#REF!)</f>
        <v>#REF!</v>
      </c>
      <c r="AT8" s="119" t="e">
        <f>+IF('Data 2022'!#REF!=0,"",('Data 2022'!#REF!)*1000000/'Data 2022'!#REF!)</f>
        <v>#REF!</v>
      </c>
      <c r="AU8" s="119" t="e">
        <f>+IF('Data 2022'!#REF!=0,"",('Data 2022'!#REF!-'Data 2022'!#REF!)*1000000/'Data 2022'!#REF!)</f>
        <v>#REF!</v>
      </c>
      <c r="AV8" s="120" t="e">
        <f>+IF('Data 2022'!#REF!=0,"",'Data 2022'!#REF!*1000/'Data 2022'!#REF!)</f>
        <v>#REF!</v>
      </c>
      <c r="AW8" s="119" t="e">
        <f>+IF('Data 2022'!#REF!=0,"",'Data 2022'!#REF!*1000000/'Data 2022'!#REF!)</f>
        <v>#REF!</v>
      </c>
      <c r="AX8" s="119" t="e">
        <f>+IF('Data 2022'!#REF!=0,"",('Data 2022'!#REF!)*1000000/'Data 2022'!#REF!)</f>
        <v>#REF!</v>
      </c>
      <c r="AY8" s="119" t="e">
        <f>+IF('Data 2022'!#REF!=0,"",('Data 2022'!#REF!-'Data 2022'!#REF!)*1000000/'Data 2022'!#REF!)</f>
        <v>#REF!</v>
      </c>
      <c r="AZ8" s="120" t="e">
        <f>+IF('Data 2022'!#REF!=0,"",'Data 2022'!#REF!*1000/'Data 2022'!#REF!)</f>
        <v>#REF!</v>
      </c>
      <c r="BA8" s="119" t="e">
        <f>+IF('Data 2022'!#REF!=0,"",'Data 2022'!#REF!*1000000/'Data 2022'!#REF!)</f>
        <v>#REF!</v>
      </c>
      <c r="BB8" s="119" t="e">
        <f>+IF(AT8="","",+IF('Data 2022'!#REF!=0,0,('Data 2022'!#REF!)*1000000/'Data 2022'!#REF!))</f>
        <v>#REF!</v>
      </c>
      <c r="BC8" s="119" t="e">
        <f>+IF(AU8="","",+IF('Data 2022'!#REF!=0,"",('Data 2022'!#REF!-'Data 2022'!#REF!)*1000000/'Data 2022'!#REF!))</f>
        <v>#REF!</v>
      </c>
      <c r="BD8" s="120" t="e">
        <f>+IF(AV8="","",IF('Data 2022'!#REF!=0,"",'Data 2022'!#REF!*1000/'Data 2022'!#REF!))</f>
        <v>#REF!</v>
      </c>
      <c r="BE8" s="119" t="e">
        <f>+IF(AW8="","",IF('Data 2022'!#REF!=0,"",('Data 2022'!#REF!-'Data 2022'!#REF!)*1000000/'Data 2022'!#REF!))</f>
        <v>#REF!</v>
      </c>
      <c r="BF8" s="119" t="e">
        <f>+IF('Data 2022'!#REF!-'Data 2022'!#REF!=0,"",('Data 2022'!#REF!-'Data 2022'!#REF!)*1000000/('Data 2022'!#REF!-'Data 2022'!#REF!))</f>
        <v>#REF!</v>
      </c>
      <c r="BG8" s="119" t="e">
        <f>+IF('Data 2022'!#REF!-'Data 2022'!#REF!=0,"",('Data 2022'!#REF!-'Data 2022'!#REF!-'Data 2022'!#REF!-'Data 2022'!#REF!)*1000000/('Data 2022'!#REF!-'Data 2022'!#REF!))</f>
        <v>#REF!</v>
      </c>
      <c r="BH8" s="120" t="e">
        <f>+IF('Data 2022'!#REF!-'Data 2022'!#REF!=0,"",('Data 2022'!#REF!-'Data 2022'!#REF!)*1000/'Data 2022'!#REF!)</f>
        <v>#REF!</v>
      </c>
      <c r="BI8" s="119" t="e">
        <f>+IF('Data 2022'!#REF!-'Data 2022'!#REF!=0,"",('Data 2022'!#REF!-'Data 2022'!#REF!-'Data 2022'!#REF!-'Data 2022'!#REF!)*1000000/'Data 2022'!#REF!)</f>
        <v>#REF!</v>
      </c>
      <c r="BJ8" s="119" t="e">
        <f>+IF('Data 2022'!#REF!=0,"",('Data 2022'!#REF!)*1000000/'Data 2022'!#REF!)</f>
        <v>#REF!</v>
      </c>
      <c r="BK8" s="119" t="e">
        <f>+IF('Data 2022'!#REF!=0,"",('Data 2022'!#REF!-'Data 2022'!#REF!)*1000000/'Data 2022'!#REF!)</f>
        <v>#REF!</v>
      </c>
      <c r="BL8" s="120" t="e">
        <f>+IF('Data 2022'!#REF!=0,"",'Data 2022'!#REF!*1000/'Data 2022'!#REF!)</f>
        <v>#REF!</v>
      </c>
      <c r="BM8" s="119" t="e">
        <f>+IF('Data 2022'!#REF!=0,"",('Data 2022'!#REF!-'Data 2022'!#REF!)*1000000/'Data 2022'!#REF!)</f>
        <v>#REF!</v>
      </c>
      <c r="BN8" s="119" t="e">
        <f>+IF('Data 2022'!#REF!+'Data 2022'!#REF!+'Data 2022'!#REF!+'Data 2022'!#REF!=0,"",('Data 2022'!#REF!+'Data 2022'!#REF!+'Data 2022'!#REF!+'Data 2022'!#REF!)*1000000/('Data 2022'!#REF!+'Data 2022'!#REF!+'Data 2022'!#REF!+'Data 2022'!#REF!))</f>
        <v>#REF!</v>
      </c>
      <c r="BO8" s="119" t="e">
        <f>+IF('Data 2022'!#REF!+'Data 2022'!#REF!+'Data 2022'!#REF!+'Data 2022'!#REF!=0,"",('Data 2022'!#REF!-'Data 2022'!#REF!+'Data 2022'!#REF!-'Data 2022'!#REF!+'Data 2022'!#REF!-'Data 2022'!#REF!+'Data 2022'!#REF!-'Data 2022'!#REF!)*1000000/('Data 2022'!#REF!+'Data 2022'!#REF!+'Data 2022'!#REF!+'Data 2022'!#REF!))</f>
        <v>#REF!</v>
      </c>
      <c r="BP8" s="120" t="e">
        <f>+('Data 2022'!#REF!+'Data 2022'!#REF!+'Data 2022'!#REF!+'Data 2022'!#REF!)*1000/'Data 2022'!#REF!</f>
        <v>#REF!</v>
      </c>
      <c r="BQ8" s="119" t="e">
        <f>+('Data 2022'!#REF!-'Data 2022'!#REF!+'Data 2022'!#REF!-'Data 2022'!#REF!+'Data 2022'!#REF!-'Data 2022'!#REF!+'Data 2022'!#REF!-'Data 2022'!#REF!)*1000000/('Data 2022'!#REF!)</f>
        <v>#REF!</v>
      </c>
      <c r="BR8" s="122" t="e">
        <f>+IF('Data 2022'!#REF!=0,"",'Data 2022'!#REF!*1000/'Data 2022'!#REF!)</f>
        <v>#REF!</v>
      </c>
      <c r="BS8" s="122" t="e">
        <f>+IF('Data 2022'!#REF!=0,"",'Data 2022'!#REF!*1000/'Data 2022'!#REF!)</f>
        <v>#REF!</v>
      </c>
      <c r="BT8" s="122" t="e">
        <f>+IF('Data 2022'!#REF!=0,"",'Data 2022'!#REF!*1000/'Data 2022'!#REF!)</f>
        <v>#REF!</v>
      </c>
      <c r="BU8" s="122" t="e">
        <f>+IF('Data 2022'!#REF!=0,"",'Data 2022'!#REF!*1000/'Data 2022'!#REF!)</f>
        <v>#REF!</v>
      </c>
      <c r="BV8" s="122" t="e">
        <f>+IF('Data 2022'!#REF!=0,"",'Data 2022'!#REF!*1000/'Data 2022'!#REF!)</f>
        <v>#REF!</v>
      </c>
      <c r="BW8" s="122" t="e">
        <f>+IF('Data 2022'!#REF!=0,"",'Data 2022'!#REF!*1000/'Data 2022'!#REF!)</f>
        <v>#REF!</v>
      </c>
      <c r="BX8" s="122" t="e">
        <f>+IF('Data 2022'!#REF!=0,"",'Data 2022'!#REF!*1000/'Data 2022'!#REF!)</f>
        <v>#REF!</v>
      </c>
      <c r="BY8" s="122" t="e">
        <f>+IF('Data 2022'!#REF!=0,"",'Data 2022'!#REF!*1000/'Data 2022'!#REF!)</f>
        <v>#REF!</v>
      </c>
      <c r="BZ8" s="122" t="e">
        <f>+IF('Data 2022'!#REF!=0,"",'Data 2022'!#REF!*1000/'Data 2022'!#REF!)</f>
        <v>#REF!</v>
      </c>
      <c r="CA8" s="122" t="e">
        <f>+IF('Data 2022'!#REF!=0,"",'Data 2022'!#REF!*1000/'Data 2022'!#REF!)</f>
        <v>#REF!</v>
      </c>
      <c r="CB8" s="122" t="e">
        <f>+IF('Data 2022'!#REF!=0,"",'Data 2022'!#REF!*1000/'Data 2022'!#REF!)</f>
        <v>#REF!</v>
      </c>
      <c r="CC8" s="122" t="e">
        <f>+IF('Data 2022'!#REF!=0,"",'Data 2022'!#REF!*1000/'Data 2022'!#REF!)</f>
        <v>#REF!</v>
      </c>
      <c r="CF8" s="81" t="e">
        <f>+IF('Data 2022'!#REF!-'Data 2022'!#REF!-'Data 2022'!#REF!+'Data 2022'!#REF!+'Data 2022'!#REF!+'Data 2022'!#REF!=0,"",('Data 2022'!#REF!-'Data 2022'!#REF!-'Data 2022'!#REF!+'Data 2022'!#REF!+'Data 2022'!#REF!+'Data 2022'!#REF!)*1000000/('Data 2022'!#REF!-'Data 2022'!#REF!-'Data 2022'!#REF!))</f>
        <v>#REF!</v>
      </c>
      <c r="CG8" s="82" t="e">
        <f>+IF('Data 2022'!#REF!-'Data 2022'!#REF!-'Data 2022'!#REF!=0,"",('Data 2022'!#REF!-'Data 2022'!#REF!-'Data 2022'!#REF!)*1000000/('Data 2022'!#REF!-'Data 2022'!#REF!-'Data 2022'!#REF!))</f>
        <v>#REF!</v>
      </c>
      <c r="CH8" s="83" t="e">
        <f>+IF('Data 2022'!#REF!-'Data 2022'!#REF!-'Data 2022'!#REF!=0,"",('Data 2022'!#REF!-'Data 2022'!#REF!-'Data 2022'!#REF!)*1000/'Data 2022'!#REF!)</f>
        <v>#REF!</v>
      </c>
      <c r="CI8" s="84" t="e">
        <f>+IF('Data 2022'!#REF!-'Data 2022'!#REF!-'Data 2022'!#REF!=0,"",('Data 2022'!#REF!-'Data 2022'!#REF!-'Data 2022'!#REF!)*1000000/'Data 2022'!#REF!)</f>
        <v>#REF!</v>
      </c>
    </row>
    <row r="9" spans="1:87" x14ac:dyDescent="0.25">
      <c r="A9" s="92" t="s">
        <v>9</v>
      </c>
      <c r="B9" s="119">
        <f>+IF('Data 2022'!D9=0,"",('Data 2022'!E9)*1000000/'Data 2022'!D9)</f>
        <v>288013.3928571429</v>
      </c>
      <c r="C9" s="119" t="e">
        <f>+IF('Data 2022'!D9=0,"",('Data 2022'!E9-'Data 2022'!#REF!)*1000000/'Data 2022'!D9)</f>
        <v>#REF!</v>
      </c>
      <c r="D9" s="120">
        <f>+IF('Data 2022'!D9=0,"",'Data 2022'!D9*1000/'Data 2022'!C9)</f>
        <v>1.7257983743595671</v>
      </c>
      <c r="E9" s="119">
        <f>+IF('Data 2022'!D9=0,"",'Data 2022'!E9*1000000/'Data 2022'!C9)</f>
        <v>497.05304518664047</v>
      </c>
      <c r="F9" s="121">
        <f>+IF('Data 2022'!F9=0,"",('Data 2022'!G9)*1000000/'Data 2022'!F9)</f>
        <v>546769.23076923075</v>
      </c>
      <c r="G9" s="121">
        <f>+IF('Data 2022'!F9=0,"",('Data 2022'!G9-'Data 2022'!H9)*1000000/'Data 2022'!F9)</f>
        <v>546769.23076923075</v>
      </c>
      <c r="H9" s="120">
        <f>+IF('Data 2022'!F9=0,"",'Data 2022'!F9*1000/'Data 2022'!C9)</f>
        <v>0.25039485342270501</v>
      </c>
      <c r="I9" s="119">
        <f>+IF('Data 2022'!F9=0,"",'Data 2022'!G9*1000000/'Data 2022'!C9)</f>
        <v>136.90820139450673</v>
      </c>
      <c r="J9" s="119">
        <f>+IF('Data 2022'!I9=0,"",('Data 2022'!J9)*1000000/'Data 2022'!I9)</f>
        <v>1162201.2578616352</v>
      </c>
      <c r="K9" s="119">
        <f>+IF('Data 2022'!I9=0,"",('Data 2022'!J9-'Data 2022'!K9)*1000000/'Data 2022'!I9)</f>
        <v>946415.09433962253</v>
      </c>
      <c r="L9" s="120">
        <f>+IF('Data 2022'!I9=0,"",'Data 2022'!I9*1000/'Data 2022'!C9)</f>
        <v>0.61250433375707847</v>
      </c>
      <c r="M9" s="119">
        <f>+IF('Data 2022'!I9=0,"",'Data 2022'!J9*1000000/'Data 2022'!C9)</f>
        <v>711.85330713817939</v>
      </c>
      <c r="N9" s="119">
        <f>+IF('Data 2022'!L9=0,"",('Data 2022'!M9)*1000000/'Data 2022'!L9)</f>
        <v>1035109.3210586881</v>
      </c>
      <c r="O9" s="119">
        <f>+IF('Data 2022'!L9=0,"",('Data 2022'!M9-'Data 2022'!N9)*1000000/'Data 2022'!L9)</f>
        <v>928411.96777905617</v>
      </c>
      <c r="P9" s="120">
        <f>+IF('Data 2022'!L9=0,"",'Data 2022'!L9*1000/'Data 2022'!C9)</f>
        <v>3.3475865788358568</v>
      </c>
      <c r="Q9" s="119">
        <f>+IF('Data 2022'!L9=0,"",'Data 2022'!M9*1000000/'Data 2022'!C9)</f>
        <v>3465.1180708039601</v>
      </c>
      <c r="R9" s="119">
        <f>+IF('Data 2022'!O9=0,"",('Data 2022'!P9)*1000000/'Data 2022'!O9)</f>
        <v>324542.85714285716</v>
      </c>
      <c r="S9" s="119">
        <f>+IF('Data 2022'!O9=0,"",('Data 2022'!P9-'Data 2022'!Q9)*1000000/'Data 2022'!O9)</f>
        <v>277057.14285714284</v>
      </c>
      <c r="T9" s="120">
        <f>+IF('Data 2022'!O9=0,"",'Data 2022'!O9*1000/'Data 2022'!C9)</f>
        <v>1.3482799799684118</v>
      </c>
      <c r="U9" s="119">
        <f>+IF('Data 2022'!O9=0,"",'Data 2022'!P9*1000000/'Data 2022'!C9)</f>
        <v>437.57463692746256</v>
      </c>
      <c r="V9" s="119">
        <f>+IF('Data 2022'!X9=0,"",('Data 2022'!Y9)*1000000/'Data 2022'!X9)</f>
        <v>1333441.5584415584</v>
      </c>
      <c r="W9" s="119">
        <f>+IF('Data 2022'!X9=0,"",('Data 2022'!Y9-'Data 2022'!Z9)*1000000/'Data 2022'!X9)</f>
        <v>1076428.5714285714</v>
      </c>
      <c r="X9" s="120">
        <f>+IF('Data 2022'!X9=0,"",'Data 2022'!X9*1000/'Data 2022'!C9)</f>
        <v>1.1864863823722023</v>
      </c>
      <c r="Y9" s="119">
        <f>+IF('Data 2022'!X9=0,"",'Data 2022'!Y9*1000000/'Data 2022'!C9)</f>
        <v>1582.1102507800763</v>
      </c>
      <c r="Z9" s="119">
        <f>+IF('Data 2022'!AA9=0,"",('Data 2022'!AB9)*1000000/'Data 2022'!AA9)</f>
        <v>811425.70281124499</v>
      </c>
      <c r="AA9" s="119">
        <f>+IF('Data 2022'!AA9=0,"",('Data 2022'!AB9-'Data 2022'!AC9)*1000000/'Data 2022'!AA9)</f>
        <v>768453.81526104419</v>
      </c>
      <c r="AB9" s="120">
        <f>+IF('Data 2022'!AA9=0,"",'Data 2022'!AA9*1000/'Data 2022'!C9)</f>
        <v>1.9184098000693401</v>
      </c>
      <c r="AC9" s="119">
        <f>+IF('Data 2022'!AA9=0,"",'Data 2022'!AB9*1000000/'Data 2022'!C9)</f>
        <v>1556.6470203012443</v>
      </c>
      <c r="AD9" s="119">
        <f>+IF('Data 2022'!AD9=0,"",('Data 2022'!AE9)*1000000/'Data 2022'!AD9)</f>
        <v>38966.13190730838</v>
      </c>
      <c r="AE9" s="119">
        <f>+IF('Data 2022'!AD9=0,"",('Data 2022'!AE9-'Data 2022'!AF9)*1000000/'Data 2022'!AD9)</f>
        <v>36880.570409982174</v>
      </c>
      <c r="AF9" s="120">
        <f>+IF('Data 2022'!AD9=0,"",'Data 2022'!AD9*1000/'Data 2022'!C9)</f>
        <v>2.161100196463654</v>
      </c>
      <c r="AG9" s="119">
        <f>+IF('Data 2022'!AD9=0,"",'Data 2022'!AE9*1000000/'Data 2022'!C9)</f>
        <v>84.209715320312796</v>
      </c>
      <c r="AH9" s="119">
        <f>+IF('Data 2022'!AG9=0,"",('Data 2022'!AH9)*1000000/'Data 2022'!AG9)</f>
        <v>177476.09942638624</v>
      </c>
      <c r="AI9" s="119">
        <f>+IF('Data 2022'!AG9=0,"",('Data 2022'!AH9-'Data 2022'!AI9)*1000000/'Data 2022'!AG9)</f>
        <v>172409.17782026771</v>
      </c>
      <c r="AJ9" s="120">
        <f>+IF('Data 2022'!AG9=0,"",'Data 2022'!AG9*1000/'Data 2022'!C9)</f>
        <v>2.0147155129242265</v>
      </c>
      <c r="AK9" s="119">
        <f>+IF('Data 2022'!AG9=0,"",'Data 2022'!AH9*1000000/'Data 2022'!C9)</f>
        <v>357.56385068762279</v>
      </c>
      <c r="AL9" s="119">
        <f>+IF('Data 2022'!AJ9=0,"",('Data 2022'!AK9)*1000000/'Data 2022'!AJ9)</f>
        <v>245203.171456888</v>
      </c>
      <c r="AM9" s="119">
        <f>+IF('Data 2022'!AJ9=0,"",('Data 2022'!AK9-'Data 2022'!AL9)*1000000/'Data 2022'!AJ9)</f>
        <v>220713.57779980177</v>
      </c>
      <c r="AN9" s="120">
        <f>+IF('Data 2022'!AJ9=0,"",'Data 2022'!AJ9*1000/'Data 2022'!C9)</f>
        <v>3.8868985708232211</v>
      </c>
      <c r="AO9" s="119">
        <f>+IF('Data 2022'!AJ9=0,"",'Data 2022'!AK9*1000000/'Data 2022'!C9)</f>
        <v>953.07985669709922</v>
      </c>
      <c r="AP9" s="119">
        <f>+IF('Data 2022'!AM9=0,"",('Data 2022'!AN9)*1000000/'Data 2022'!AM9)</f>
        <v>56790.123456790119</v>
      </c>
      <c r="AQ9" s="119" t="e">
        <f>+IF('Data 2022'!AM9=0,"",('Data 2022'!AN9-'Data 2022'!#REF!)*1000000/'Data 2022'!AM9)</f>
        <v>#REF!</v>
      </c>
      <c r="AR9" s="120">
        <f>+IF('Data 2022'!AM9=0,"",'Data 2022'!AM9*1000/'Data 2022'!C9)</f>
        <v>0.93609152894949732</v>
      </c>
      <c r="AS9" s="119">
        <f>+IF('Data 2022'!AM9=0,"",'Data 2022'!AN9*1000000/'Data 2022'!C9)</f>
        <v>53.160753495897374</v>
      </c>
      <c r="AT9" s="119">
        <f>+IF('Data 2022'!AO9=0,"",('Data 2022'!AP9)*1000000/'Data 2022'!AO9)</f>
        <v>79270.072992700734</v>
      </c>
      <c r="AU9" s="119" t="e">
        <f>+IF('Data 2022'!AO9=0,"",('Data 2022'!AP9-'Data 2022'!#REF!)*1000000/'Data 2022'!AO9)</f>
        <v>#REF!</v>
      </c>
      <c r="AV9" s="120">
        <f>+IF('Data 2022'!AO9=0,"",'Data 2022'!AO9*1000/'Data 2022'!C9)</f>
        <v>1.5832659193343348</v>
      </c>
      <c r="AW9" s="119">
        <f>+IF('Data 2022'!AO9=0,"",'Data 2022'!AP9*1000000/'Data 2022'!C9)</f>
        <v>125.50560499248816</v>
      </c>
      <c r="AX9" s="119">
        <f>+IF('Data 2022'!U9=0,"",('Data 2022'!V9)*1000000/'Data 2022'!U9)</f>
        <v>929294.1176470588</v>
      </c>
      <c r="AY9" s="119">
        <f>+IF('Data 2022'!U9=0,"",('Data 2022'!V9-'Data 2022'!W9)*1000000/'Data 2022'!U9)</f>
        <v>453294.1176470588</v>
      </c>
      <c r="AZ9" s="120">
        <f>+IF('Data 2022'!U9=0,"",'Data 2022'!U9*1000/'Data 2022'!C9)</f>
        <v>0.32743942370661427</v>
      </c>
      <c r="BA9" s="119">
        <f>+IF('Data 2022'!U9=0,"",'Data 2022'!V9*1000000/'Data 2022'!C9)</f>
        <v>304.28753033629954</v>
      </c>
      <c r="BB9" s="119">
        <f>+IF(AT9="","",+IF('Data 2022'!BC9=0,0,('Data 2022'!BD9)*1000000/'Data 2022'!BC9))</f>
        <v>481951.52830529923</v>
      </c>
      <c r="BC9" s="119" t="e">
        <f>+IF(AU9="","",+IF('Data 2022'!BC9=0,"",('Data 2022'!BD9-'Data 2022'!BE9)*1000000/'Data 2022'!BC9))</f>
        <v>#REF!</v>
      </c>
      <c r="BD9" s="120">
        <f>+IF(AV9="","",IF('Data 2022'!BC9=0,"",'Data 2022'!BC9*1000/'Data 2022'!C9))</f>
        <v>21.298971454986713</v>
      </c>
      <c r="BE9" s="119">
        <f>+IF(AW9="","",IF('Data 2022'!BC9=0,"",('Data 2022'!BD9-'Data 2022'!BE9)*1000000/'Data 2022'!C9))</f>
        <v>9058.5538734157708</v>
      </c>
      <c r="BF9" s="119">
        <f>+IF('Data 2022'!BC9-'Data 2022'!BF9=0,"",('Data 2022'!BD9-'Data 2022'!BG9)*1000000/('Data 2022'!BC9-'Data 2022'!BF9))</f>
        <v>537093.33333333326</v>
      </c>
      <c r="BG9" s="119" t="e">
        <f>+IF('Data 2022'!BC9-'Data 2022'!BF9=0,"",('Data 2022'!BD9-'Data 2022'!BE9-'Data 2022'!BG9-'Data 2022'!#REF!)*1000000/('Data 2022'!BC9-'Data 2022'!BF9))</f>
        <v>#REF!</v>
      </c>
      <c r="BH9" s="120">
        <f>+IF('Data 2022'!BC9-'Data 2022'!BF9=0,"",('Data 2022'!BC9-'Data 2022'!BF9)*1000/'Data 2022'!C9)</f>
        <v>18.779614006702882</v>
      </c>
      <c r="BI9" s="119" t="e">
        <f>+IF('Data 2022'!BC9-'Data 2022'!BF9=0,"",('Data 2022'!BD9-'Data 2022'!BE9-'Data 2022'!BG9-'Data 2022'!#REF!)*1000000/'Data 2022'!C9)</f>
        <v>#REF!</v>
      </c>
      <c r="BJ9" s="119">
        <f>+IF('Data 2022'!BF9=0,"",('Data 2022'!BG9)*1000000/'Data 2022'!BF9)</f>
        <v>70917.431192660544</v>
      </c>
      <c r="BK9" s="119" t="e">
        <f>+IF('Data 2022'!BF9=0,"",('Data 2022'!BG9-'Data 2022'!#REF!)*1000000/'Data 2022'!BF9)</f>
        <v>#REF!</v>
      </c>
      <c r="BL9" s="120">
        <f>+IF('Data 2022'!BF9=0,"",'Data 2022'!BF9*1000/'Data 2022'!C9)</f>
        <v>2.5193574482838326</v>
      </c>
      <c r="BM9" s="119" t="e">
        <f>+IF('Data 2022'!BF9=0,"",('Data 2022'!BG9-'Data 2022'!#REF!)*1000000/'Data 2022'!C9)</f>
        <v>#REF!</v>
      </c>
      <c r="BN9" s="119">
        <f>+IF('Data 2022'!L9+'Data 2022'!O9+'Data 2022'!X9+'Data 2022'!AA9=0,"",('Data 2022'!M9+'Data 2022'!P9+'Data 2022'!Y9+'Data 2022'!AB9)*1000000/('Data 2022'!L9+'Data 2022'!O9+'Data 2022'!X9+'Data 2022'!AA9))</f>
        <v>902661.72839506168</v>
      </c>
      <c r="BO9" s="119">
        <f>+IF('Data 2022'!L9+'Data 2022'!O9+'Data 2022'!X9+'Data 2022'!AA9=0,"",('Data 2022'!M9-'Data 2022'!N9+'Data 2022'!P9-'Data 2022'!Q9+'Data 2022'!Y9-'Data 2022'!Z9+'Data 2022'!AB9-'Data 2022'!AC9)*1000000/('Data 2022'!L9+'Data 2022'!O9+'Data 2022'!X9+'Data 2022'!AA9))</f>
        <v>799007.4074074073</v>
      </c>
      <c r="BP9" s="120">
        <f>+('Data 2022'!L9+'Data 2022'!O9+'Data 2022'!X9+'Data 2022'!AA9)*1000/'Data 2022'!C9</f>
        <v>7.8007627412458103</v>
      </c>
      <c r="BQ9" s="119">
        <f>+('Data 2022'!M9-'Data 2022'!N9+'Data 2022'!P9-'Data 2022'!Q9+'Data 2022'!Y9-'Data 2022'!Z9+'Data 2022'!AB9-'Data 2022'!AC9)*1000000/('Data 2022'!C9)</f>
        <v>6232.8672136831146</v>
      </c>
      <c r="BR9" s="122">
        <f>+IF('Data 2022'!AU9=0,"",'Data 2022'!AU9*1000/'Data 2022'!$C9)</f>
        <v>1.117146269116684</v>
      </c>
      <c r="BS9" s="122">
        <f>+IF('Data 2022'!AV9=0,"",'Data 2022'!AV9*1000/'Data 2022'!$C9)</f>
        <v>0.26965599599368234</v>
      </c>
      <c r="BT9" s="122">
        <f>+IF('Data 2022'!AS9=0,"",'Data 2022'!AS9*1000/'Data 2022'!$C9)</f>
        <v>0.11556685542586387</v>
      </c>
      <c r="BU9" s="122">
        <f>+IF('Data 2022'!AT9=0,"",'Data 2022'!AT9*1000/'Data 2022'!$C9)</f>
        <v>0.11556685542586387</v>
      </c>
      <c r="BV9" s="122">
        <f>+IF('Data 2022'!AU9=0,"",'Data 2022'!AU9*1000/'Data 2022'!$C9)</f>
        <v>1.117146269116684</v>
      </c>
      <c r="BW9" s="122">
        <f>+IF('Data 2022'!AV9=0,"",'Data 2022'!AV9*1000/'Data 2022'!$C9)</f>
        <v>0.26965599599368234</v>
      </c>
      <c r="BX9" s="122">
        <f>+IF('Data 2022'!AW9=0,"",'Data 2022'!AW9*1000/'Data 2022'!$C9)</f>
        <v>1.0786239839747294</v>
      </c>
      <c r="BY9" s="122">
        <f>+IF('Data 2022'!AX9=0,"",'Data 2022'!AX9*1000/'Data 2022'!$C9)</f>
        <v>0.1926114257097731</v>
      </c>
      <c r="BZ9" s="122">
        <f>+IF('Data 2022'!AY9=0,"",'Data 2022'!AY9*1000/'Data 2022'!$C9)</f>
        <v>0.57783427712931934</v>
      </c>
      <c r="CA9" s="122">
        <f>+IF('Data 2022'!AZ9=0,"",'Data 2022'!AZ9*1000/'Data 2022'!$C9)</f>
        <v>0.23113371085172774</v>
      </c>
      <c r="CB9" s="122">
        <f>+IF('Data 2022'!BA9=0,"",'Data 2022'!BA9*1000/'Data 2022'!$C9)</f>
        <v>2.8891713856465966</v>
      </c>
      <c r="CC9" s="122">
        <f>+IF('Data 2022'!BB9=0,"",'Data 2022'!BB9*1000/'Data 2022'!$C9)</f>
        <v>0.80896798798104708</v>
      </c>
      <c r="CF9" s="81" t="e">
        <f>+IF('Data 2022'!BD9-'Data 2022'!BG9-'Data 2022'!E9+'Data 2022'!BE9+'Data 2022'!#REF!+'Data 2022'!#REF!=0,"",('Data 2022'!BD9-'Data 2022'!BG9-'Data 2022'!E9+'Data 2022'!BE9+'Data 2022'!#REF!+'Data 2022'!#REF!)*1000000/('Data 2022'!BC9-'Data 2022'!BF9-'Data 2022'!D9))</f>
        <v>#REF!</v>
      </c>
      <c r="CG9" s="82">
        <f>+IF('Data 2022'!BD9-'Data 2022'!BG9-'Data 2022'!E9=0,"",('Data 2022'!BD9-'Data 2022'!BG9-'Data 2022'!E9)*1000000/('Data 2022'!BC9-'Data 2022'!BF9-'Data 2022'!D9))</f>
        <v>562299.52563812956</v>
      </c>
      <c r="CH9" s="83">
        <f>+IF('Data 2022'!BC9-'Data 2022'!BF9-'Data 2022'!D9=0,"",('Data 2022'!BC9-'Data 2022'!BF9-'Data 2022'!D9)*1000/'Data 2022'!C9)</f>
        <v>17.053815632343316</v>
      </c>
      <c r="CI9" s="84">
        <f>+IF('Data 2022'!BD9-'Data 2022'!BG9-'Data 2022'!E9=0,"",('Data 2022'!BD9-'Data 2022'!BG9-'Data 2022'!E9)*1000000/'Data 2022'!C9)</f>
        <v>9589.352440386765</v>
      </c>
    </row>
    <row r="10" spans="1:87" x14ac:dyDescent="0.25">
      <c r="A10" s="92" t="s">
        <v>7</v>
      </c>
      <c r="B10" s="119">
        <f>+IF('Data 2022'!D10=0,"",('Data 2022'!E10)*1000000/'Data 2022'!D10)</f>
        <v>261756.82889936827</v>
      </c>
      <c r="C10" s="119" t="e">
        <f>+IF('Data 2022'!D10=0,"",('Data 2022'!E10-'Data 2022'!#REF!)*1000000/'Data 2022'!D10)</f>
        <v>#REF!</v>
      </c>
      <c r="D10" s="120">
        <f>+IF('Data 2022'!D10=0,"",'Data 2022'!D10*1000/'Data 2022'!C10)</f>
        <v>1.9726195699868363</v>
      </c>
      <c r="E10" s="119">
        <f>+IF('Data 2022'!D10=0,"",'Data 2022'!E10*1000000/'Data 2022'!C10)</f>
        <v>516.34664326458972</v>
      </c>
      <c r="F10" s="121">
        <f>+IF('Data 2022'!F10=0,"",('Data 2022'!G10)*1000000/'Data 2022'!F10)</f>
        <v>1208581.3734713076</v>
      </c>
      <c r="G10" s="121">
        <f>+IF('Data 2022'!F10=0,"",('Data 2022'!G10-'Data 2022'!H10)*1000000/'Data 2022'!F10)</f>
        <v>941052.68109125108</v>
      </c>
      <c r="H10" s="120">
        <f>+IF('Data 2022'!F10=0,"",'Data 2022'!F10*1000/'Data 2022'!C10)</f>
        <v>0.18657305835892934</v>
      </c>
      <c r="I10" s="119">
        <f>+IF('Data 2022'!F10=0,"",'Data 2022'!G10*1000000/'Data 2022'!C10)</f>
        <v>225.48872312417728</v>
      </c>
      <c r="J10" s="119">
        <f>+IF('Data 2022'!I10=0,"",('Data 2022'!J10)*1000000/'Data 2022'!I10)</f>
        <v>1940580.5555555555</v>
      </c>
      <c r="K10" s="119">
        <f>+IF('Data 2022'!I10=0,"",('Data 2022'!J10-'Data 2022'!K10)*1000000/'Data 2022'!I10)</f>
        <v>1541083.888888889</v>
      </c>
      <c r="L10" s="120">
        <f>+IF('Data 2022'!I10=0,"",'Data 2022'!I10*1000/'Data 2022'!C10)</f>
        <v>0.39491004826678366</v>
      </c>
      <c r="M10" s="119">
        <f>+IF('Data 2022'!I10=0,"",'Data 2022'!J10*1000000/'Data 2022'!C10)</f>
        <v>766.35476086002632</v>
      </c>
      <c r="N10" s="119">
        <f>+IF('Data 2022'!L10=0,"",('Data 2022'!M10)*1000000/'Data 2022'!L10)</f>
        <v>829824.60513088864</v>
      </c>
      <c r="O10" s="119">
        <f>+IF('Data 2022'!L10=0,"",('Data 2022'!M10-'Data 2022'!N10)*1000000/'Data 2022'!L10)</f>
        <v>720458.75046475441</v>
      </c>
      <c r="P10" s="120">
        <f>+IF('Data 2022'!L10=0,"",'Data 2022'!L10*1000/'Data 2022'!C10)</f>
        <v>3.1864414216761738</v>
      </c>
      <c r="Q10" s="119">
        <f>+IF('Data 2022'!L10=0,"",'Data 2022'!M10*1000000/'Data 2022'!C10)</f>
        <v>2644.187494515138</v>
      </c>
      <c r="R10" s="119">
        <f>+IF('Data 2022'!O10=0,"",('Data 2022'!P10)*1000000/'Data 2022'!O10)</f>
        <v>162539.52676111768</v>
      </c>
      <c r="S10" s="119">
        <f>+IF('Data 2022'!O10=0,"",('Data 2022'!P10-'Data 2022'!Q10)*1000000/'Data 2022'!O10)</f>
        <v>161367.33815426996</v>
      </c>
      <c r="T10" s="120">
        <f>+IF('Data 2022'!O10=0,"",'Data 2022'!O10*1000/'Data 2022'!C10)</f>
        <v>3.5678806494076349</v>
      </c>
      <c r="U10" s="119">
        <f>+IF('Data 2022'!O10=0,"",'Data 2022'!P10*1000000/'Data 2022'!C10)</f>
        <v>579.92163229486619</v>
      </c>
      <c r="V10" s="119">
        <f>+IF('Data 2022'!X10=0,"",('Data 2022'!Y10)*1000000/'Data 2022'!X10)</f>
        <v>1470427.45770209</v>
      </c>
      <c r="W10" s="119">
        <f>+IF('Data 2022'!X10=0,"",('Data 2022'!Y10-'Data 2022'!Z10)*1000000/'Data 2022'!X10)</f>
        <v>1096368.424932729</v>
      </c>
      <c r="X10" s="120">
        <f>+IF('Data 2022'!X10=0,"",'Data 2022'!X10*1000/'Data 2022'!C10)</f>
        <v>2.3807810443176831</v>
      </c>
      <c r="Y10" s="119">
        <f>+IF('Data 2022'!X10=0,"",'Data 2022'!Y10*1000000/'Data 2022'!C10)</f>
        <v>3500.7658183413778</v>
      </c>
      <c r="Z10" s="119">
        <f>+IF('Data 2022'!AA10=0,"",('Data 2022'!AB10)*1000000/'Data 2022'!AA10)</f>
        <v>885158.96642824926</v>
      </c>
      <c r="AA10" s="119">
        <f>+IF('Data 2022'!AA10=0,"",('Data 2022'!AB10-'Data 2022'!AC10)*1000000/'Data 2022'!AA10)</f>
        <v>805999.5972678652</v>
      </c>
      <c r="AB10" s="120">
        <f>+IF('Data 2022'!AA10=0,"",'Data 2022'!AA10*1000/'Data 2022'!C10)</f>
        <v>2.7238262395787625</v>
      </c>
      <c r="AC10" s="119">
        <f>+IF('Data 2022'!AA10=0,"",'Data 2022'!AB10*1000000/'Data 2022'!C10)</f>
        <v>2411.0192189556824</v>
      </c>
      <c r="AD10" s="119">
        <f>+IF('Data 2022'!AD10=0,"",('Data 2022'!AE10)*1000000/'Data 2022'!AD10)</f>
        <v>28515.905098520601</v>
      </c>
      <c r="AE10" s="119">
        <f>+IF('Data 2022'!AD10=0,"",('Data 2022'!AE10-'Data 2022'!AF10)*1000000/'Data 2022'!AD10)</f>
        <v>28515.905098520601</v>
      </c>
      <c r="AF10" s="120">
        <f>+IF('Data 2022'!AD10=0,"",'Data 2022'!AD10*1000/'Data 2022'!C10)</f>
        <v>4.1464677490127251</v>
      </c>
      <c r="AG10" s="119">
        <f>+IF('Data 2022'!AD10=0,"",'Data 2022'!AE10*1000000/'Data 2022'!C10)</f>
        <v>118.24028082492322</v>
      </c>
      <c r="AH10" s="119">
        <f>+IF('Data 2022'!AG10=0,"",('Data 2022'!AH10)*1000000/'Data 2022'!AG10)</f>
        <v>147682.9134245466</v>
      </c>
      <c r="AI10" s="119">
        <f>+IF('Data 2022'!AG10=0,"",('Data 2022'!AH10-'Data 2022'!AI10)*1000000/'Data 2022'!AG10)</f>
        <v>147682.9134245466</v>
      </c>
      <c r="AJ10" s="120">
        <f>+IF('Data 2022'!AG10=0,"",'Data 2022'!AG10*1000/'Data 2022'!C10)</f>
        <v>3.0338745063624395</v>
      </c>
      <c r="AK10" s="119">
        <f>+IF('Data 2022'!AG10=0,"",'Data 2022'!AH10*1000000/'Data 2022'!C10)</f>
        <v>448.05142606406321</v>
      </c>
      <c r="AL10" s="119">
        <f>+IF('Data 2022'!AJ10=0,"",('Data 2022'!AK10)*1000000/'Data 2022'!AJ10)</f>
        <v>294644.69029652566</v>
      </c>
      <c r="AM10" s="119">
        <f>+IF('Data 2022'!AJ10=0,"",('Data 2022'!AK10-'Data 2022'!AL10)*1000000/'Data 2022'!AJ10)</f>
        <v>286549.34912665724</v>
      </c>
      <c r="AN10" s="120">
        <f>+IF('Data 2022'!AJ10=0,"",'Data 2022'!AJ10*1000/'Data 2022'!C10)</f>
        <v>4.3786309784993422</v>
      </c>
      <c r="AO10" s="119">
        <f>+IF('Data 2022'!AJ10=0,"",'Data 2022'!AK10*1000000/'Data 2022'!C10)</f>
        <v>1290.1403685827117</v>
      </c>
      <c r="AP10" s="119">
        <f>+IF('Data 2022'!AM10=0,"",('Data 2022'!AN10)*1000000/'Data 2022'!AM10)</f>
        <v>64526.45</v>
      </c>
      <c r="AQ10" s="119" t="e">
        <f>+IF('Data 2022'!AM10=0,"",('Data 2022'!AN10-'Data 2022'!#REF!)*1000000/'Data 2022'!AM10)</f>
        <v>#REF!</v>
      </c>
      <c r="AR10" s="120">
        <f>+IF('Data 2022'!AM10=0,"",'Data 2022'!AM10*1000/'Data 2022'!C10)</f>
        <v>0.87757788503729706</v>
      </c>
      <c r="AS10" s="119">
        <f>+IF('Data 2022'!AM10=0,"",'Data 2022'!AN10*1000000/'Data 2022'!C10)</f>
        <v>56.626985519964897</v>
      </c>
      <c r="AT10" s="119">
        <f>+IF('Data 2022'!AO10=0,"",('Data 2022'!AP10)*1000000/'Data 2022'!AO10)</f>
        <v>80849.947487206999</v>
      </c>
      <c r="AU10" s="119" t="e">
        <f>+IF('Data 2022'!AO10=0,"",('Data 2022'!AP10-'Data 2022'!#REF!)*1000000/'Data 2022'!AO10)</f>
        <v>#REF!</v>
      </c>
      <c r="AV10" s="120">
        <f>+IF('Data 2022'!AO10=0,"",'Data 2022'!AO10*1000/'Data 2022'!C10)</f>
        <v>1.9636243966652041</v>
      </c>
      <c r="AW10" s="119">
        <f>+IF('Data 2022'!AO10=0,"",'Data 2022'!AP10*1000000/'Data 2022'!C10)</f>
        <v>158.75892935498027</v>
      </c>
      <c r="AX10" s="119">
        <f>+IF('Data 2022'!U10=0,"",('Data 2022'!V10)*1000000/'Data 2022'!U10)</f>
        <v>591907.88321167883</v>
      </c>
      <c r="AY10" s="119">
        <f>+IF('Data 2022'!U10=0,"",('Data 2022'!V10-'Data 2022'!W10)*1000000/'Data 2022'!U10)</f>
        <v>295953.91727493919</v>
      </c>
      <c r="AZ10" s="120">
        <f>+IF('Data 2022'!U10=0,"",'Data 2022'!U10*1000/'Data 2022'!C10)</f>
        <v>0.90171127687582275</v>
      </c>
      <c r="BA10" s="119">
        <f>+IF('Data 2022'!U10=0,"",'Data 2022'!V10*1000000/'Data 2022'!C10)</f>
        <v>533.73001316366833</v>
      </c>
      <c r="BB10" s="119">
        <f>+IF(AT10="","",+IF('Data 2022'!BC10=0,0,('Data 2022'!BD10)*1000000/'Data 2022'!BC10))</f>
        <v>445891.58642238739</v>
      </c>
      <c r="BC10" s="119" t="e">
        <f>+IF(AU10="","",+IF('Data 2022'!BC10=0,"",('Data 2022'!BD10-'Data 2022'!BE10)*1000000/'Data 2022'!BC10))</f>
        <v>#REF!</v>
      </c>
      <c r="BD10" s="120">
        <f>+IF(AV10="","",IF('Data 2022'!BC10=0,"",'Data 2022'!BC10*1000/'Data 2022'!C10))</f>
        <v>29.714918824045633</v>
      </c>
      <c r="BE10" s="119">
        <f>+IF(AW10="","",IF('Data 2022'!BC10=0,"",('Data 2022'!BD10-'Data 2022'!BE10)*1000000/'Data 2022'!C10))</f>
        <v>11280.802720491443</v>
      </c>
      <c r="BF10" s="119">
        <f>+IF('Data 2022'!BC10-'Data 2022'!BF10=0,"",('Data 2022'!BD10-'Data 2022'!BG10)*1000000/('Data 2022'!BC10-'Data 2022'!BF10))</f>
        <v>485018.37695035693</v>
      </c>
      <c r="BG10" s="119" t="e">
        <f>+IF('Data 2022'!BC10-'Data 2022'!BF10=0,"",('Data 2022'!BD10-'Data 2022'!BE10-'Data 2022'!BG10-'Data 2022'!#REF!)*1000000/('Data 2022'!BC10-'Data 2022'!BF10))</f>
        <v>#REF!</v>
      </c>
      <c r="BH10" s="120">
        <f>+IF('Data 2022'!BC10-'Data 2022'!BF10=0,"",('Data 2022'!BC10-'Data 2022'!BF10)*1000/'Data 2022'!C10)</f>
        <v>26.873716542343132</v>
      </c>
      <c r="BI10" s="119" t="e">
        <f>+IF('Data 2022'!BC10-'Data 2022'!BF10=0,"",('Data 2022'!BD10-'Data 2022'!BE10-'Data 2022'!BG10-'Data 2022'!#REF!)*1000000/'Data 2022'!C10)</f>
        <v>#REF!</v>
      </c>
      <c r="BJ10" s="119">
        <f>+IF('Data 2022'!BF10=0,"",('Data 2022'!BG10)*1000000/'Data 2022'!BF10)</f>
        <v>75808.018408982098</v>
      </c>
      <c r="BK10" s="119" t="e">
        <f>+IF('Data 2022'!BF10=0,"",('Data 2022'!BG10-'Data 2022'!#REF!)*1000000/'Data 2022'!BF10)</f>
        <v>#REF!</v>
      </c>
      <c r="BL10" s="120">
        <f>+IF('Data 2022'!BF10=0,"",'Data 2022'!BF10*1000/'Data 2022'!C10)</f>
        <v>2.8412022817025013</v>
      </c>
      <c r="BM10" s="119" t="e">
        <f>+IF('Data 2022'!BF10=0,"",('Data 2022'!BG10-'Data 2022'!#REF!)*1000000/'Data 2022'!C10)</f>
        <v>#REF!</v>
      </c>
      <c r="BN10" s="119">
        <f>+IF('Data 2022'!L10+'Data 2022'!O10+'Data 2022'!X10+'Data 2022'!AA10=0,"",('Data 2022'!M10+'Data 2022'!P10+'Data 2022'!Y10+'Data 2022'!AB10)*1000000/('Data 2022'!L10+'Data 2022'!O10+'Data 2022'!X10+'Data 2022'!AA10))</f>
        <v>770381.02603000763</v>
      </c>
      <c r="BO10" s="119">
        <f>+IF('Data 2022'!L10+'Data 2022'!O10+'Data 2022'!X10+'Data 2022'!AA10=0,"",('Data 2022'!M10-'Data 2022'!N10+'Data 2022'!P10-'Data 2022'!Q10+'Data 2022'!Y10-'Data 2022'!Z10+'Data 2022'!AB10-'Data 2022'!AC10)*1000000/('Data 2022'!L10+'Data 2022'!O10+'Data 2022'!X10+'Data 2022'!AA10))</f>
        <v>647364.93441622111</v>
      </c>
      <c r="BP10" s="120">
        <f>+('Data 2022'!L10+'Data 2022'!O10+'Data 2022'!X10+'Data 2022'!AA10)*1000/'Data 2022'!C10</f>
        <v>11.858929354980255</v>
      </c>
      <c r="BQ10" s="119">
        <f>+('Data 2022'!M10-'Data 2022'!N10+'Data 2022'!P10-'Data 2022'!Q10+'Data 2022'!Y10-'Data 2022'!Z10+'Data 2022'!AB10-'Data 2022'!AC10)*1000000/('Data 2022'!C10)</f>
        <v>7677.0550241333922</v>
      </c>
      <c r="BR10" s="122">
        <f>+IF('Data 2022'!AU10=0,"",'Data 2022'!AU10*1000/'Data 2022'!$C10)</f>
        <v>1.5357612988152698</v>
      </c>
      <c r="BS10" s="122">
        <f>+IF('Data 2022'!AV10=0,"",'Data 2022'!AV10*1000/'Data 2022'!$C10)</f>
        <v>0.1755155770074594</v>
      </c>
      <c r="BT10" s="122">
        <f>+IF('Data 2022'!AS10=0,"",'Data 2022'!AS10*1000/'Data 2022'!$C10)</f>
        <v>4.387889425186485E-2</v>
      </c>
      <c r="BU10" s="122">
        <f>+IF('Data 2022'!AT10=0,"",'Data 2022'!AT10*1000/'Data 2022'!$C10)</f>
        <v>0.13163668275559456</v>
      </c>
      <c r="BV10" s="122">
        <f>+IF('Data 2022'!AU10=0,"",'Data 2022'!AU10*1000/'Data 2022'!$C10)</f>
        <v>1.5357612988152698</v>
      </c>
      <c r="BW10" s="122">
        <f>+IF('Data 2022'!AV10=0,"",'Data 2022'!AV10*1000/'Data 2022'!$C10)</f>
        <v>0.1755155770074594</v>
      </c>
      <c r="BX10" s="122">
        <f>+IF('Data 2022'!AW10=0,"",'Data 2022'!AW10*1000/'Data 2022'!$C10)</f>
        <v>1.2724879333040808</v>
      </c>
      <c r="BY10" s="122">
        <f>+IF('Data 2022'!AX10=0,"",'Data 2022'!AX10*1000/'Data 2022'!$C10)</f>
        <v>0.13163668275559456</v>
      </c>
      <c r="BZ10" s="122">
        <f>+IF('Data 2022'!AY10=0,"",'Data 2022'!AY10*1000/'Data 2022'!$C10)</f>
        <v>0.92145677928916192</v>
      </c>
      <c r="CA10" s="122">
        <f>+IF('Data 2022'!AZ10=0,"",'Data 2022'!AZ10*1000/'Data 2022'!$C10)</f>
        <v>0.30715225976305399</v>
      </c>
      <c r="CB10" s="122">
        <f>+IF('Data 2022'!BA10=0,"",'Data 2022'!BA10*1000/'Data 2022'!$C10)</f>
        <v>3.8174637999122423</v>
      </c>
      <c r="CC10" s="122">
        <f>+IF('Data 2022'!BB10=0,"",'Data 2022'!BB10*1000/'Data 2022'!$C10)</f>
        <v>0.78982009653356733</v>
      </c>
      <c r="CF10" s="81" t="e">
        <f>+IF('Data 2022'!BD10-'Data 2022'!BG10-'Data 2022'!E10+'Data 2022'!BE10+'Data 2022'!#REF!+'Data 2022'!#REF!=0,"",('Data 2022'!BD10-'Data 2022'!BG10-'Data 2022'!E10+'Data 2022'!BE10+'Data 2022'!#REF!+'Data 2022'!#REF!)*1000000/('Data 2022'!BC10-'Data 2022'!BF10-'Data 2022'!D10))</f>
        <v>#REF!</v>
      </c>
      <c r="CG10" s="82">
        <f>+IF('Data 2022'!BD10-'Data 2022'!BG10-'Data 2022'!E10=0,"",('Data 2022'!BD10-'Data 2022'!BG10-'Data 2022'!E10)*1000000/('Data 2022'!BC10-'Data 2022'!BF10-'Data 2022'!D10))</f>
        <v>502704.75034185266</v>
      </c>
      <c r="CH10" s="83">
        <f>+IF('Data 2022'!BC10-'Data 2022'!BF10-'Data 2022'!D10=0,"",('Data 2022'!BC10-'Data 2022'!BF10-'Data 2022'!D10)*1000/'Data 2022'!C10)</f>
        <v>24.901096972356296</v>
      </c>
      <c r="CI10" s="84">
        <f>+IF('Data 2022'!BD10-'Data 2022'!BG10-'Data 2022'!E10=0,"",('Data 2022'!BD10-'Data 2022'!BG10-'Data 2022'!E10)*1000000/'Data 2022'!C10)</f>
        <v>12517.899736726635</v>
      </c>
    </row>
    <row r="11" spans="1:87" x14ac:dyDescent="0.25">
      <c r="A11" s="92" t="s">
        <v>8</v>
      </c>
      <c r="B11" s="119">
        <f>+IF('Data 2022'!D11=0,"",('Data 2022'!E11)*1000000/'Data 2022'!D11)</f>
        <v>244019.13875598088</v>
      </c>
      <c r="C11" s="119">
        <f>+IF('Data 2022'!D11=0,"",('Data 2022'!E11-'Data 2022'!F32)*1000000/'Data 2022'!D11)</f>
        <v>244019.13875598088</v>
      </c>
      <c r="D11" s="120">
        <f>+IF('Data 2022'!D11=0,"",'Data 2022'!D11*1000/'Data 2022'!C11)</f>
        <v>1.2150809569489258</v>
      </c>
      <c r="E11" s="119">
        <f>+IF('Data 2022'!D11=0,"",'Data 2022'!E11*1000000/'Data 2022'!C11)</f>
        <v>296.50300863346996</v>
      </c>
      <c r="F11" s="121" t="str">
        <f>+IF('Data 2022'!F11=0,"",('Data 2022'!G11)*1000000/'Data 2022'!F11)</f>
        <v/>
      </c>
      <c r="G11" s="121" t="str">
        <f>+IF('Data 2022'!F11=0,"",('Data 2022'!G11-'Data 2022'!H11)*1000000/'Data 2022'!F11)</f>
        <v/>
      </c>
      <c r="H11" s="120" t="str">
        <f>+IF('Data 2022'!F11=0,"",'Data 2022'!F11*1000/'Data 2022'!C11)</f>
        <v/>
      </c>
      <c r="I11" s="119" t="str">
        <f>+IF('Data 2022'!F11=0,"",'Data 2022'!G11*1000000/'Data 2022'!C11)</f>
        <v/>
      </c>
      <c r="J11" s="119">
        <f>+IF('Data 2022'!I11=0,"",('Data 2022'!J11)*1000000/'Data 2022'!I11)</f>
        <v>1687258.6872586873</v>
      </c>
      <c r="K11" s="119">
        <f>+IF('Data 2022'!I11=0,"",('Data 2022'!J11-'Data 2022'!K11)*1000000/'Data 2022'!I11)</f>
        <v>1409266.4092664092</v>
      </c>
      <c r="L11" s="120">
        <f>+IF('Data 2022'!I11=0,"",'Data 2022'!I11*1000/'Data 2022'!C11)</f>
        <v>0.37644254527484666</v>
      </c>
      <c r="M11" s="119">
        <f>+IF('Data 2022'!I11=0,"",'Data 2022'!J11*1000000/'Data 2022'!C11)</f>
        <v>635.15595476875671</v>
      </c>
      <c r="N11" s="119">
        <f>+IF('Data 2022'!L11=0,"",('Data 2022'!M11)*1000000/'Data 2022'!L11)</f>
        <v>506787.33031674207</v>
      </c>
      <c r="O11" s="119">
        <f>+IF('Data 2022'!L11=0,"",('Data 2022'!M11-'Data 2022'!N11)*1000000/'Data 2022'!L11)</f>
        <v>457918.55203619908</v>
      </c>
      <c r="P11" s="120">
        <f>+IF('Data 2022'!L11=0,"",'Data 2022'!L11*1000/'Data 2022'!C11)</f>
        <v>1.6060579634312957</v>
      </c>
      <c r="Q11" s="119">
        <f>+IF('Data 2022'!L11=0,"",'Data 2022'!M11*1000000/'Data 2022'!C11)</f>
        <v>813.92982762129009</v>
      </c>
      <c r="R11" s="119">
        <f>+IF('Data 2022'!O11=0,"",('Data 2022'!P11)*1000000/'Data 2022'!O11)</f>
        <v>90625</v>
      </c>
      <c r="S11" s="119">
        <f>+IF('Data 2022'!O11=0,"",('Data 2022'!P11-'Data 2022'!Q11)*1000000/'Data 2022'!O11)</f>
        <v>90625</v>
      </c>
      <c r="T11" s="120">
        <f>+IF('Data 2022'!O11=0,"",'Data 2022'!O11*1000/'Data 2022'!C11)</f>
        <v>4.1859248277666348</v>
      </c>
      <c r="U11" s="119">
        <f>+IF('Data 2022'!O11=0,"",'Data 2022'!P11*1000000/'Data 2022'!C11)</f>
        <v>379.34943751635126</v>
      </c>
      <c r="V11" s="119">
        <f>+IF('Data 2022'!X11=0,"",('Data 2022'!Y11)*1000000/'Data 2022'!X11)</f>
        <v>1351016.7992926615</v>
      </c>
      <c r="W11" s="119">
        <f>+IF('Data 2022'!X11=0,"",('Data 2022'!Y11-'Data 2022'!Z11)*1000000/'Data 2022'!X11)</f>
        <v>1171529.619805482</v>
      </c>
      <c r="X11" s="120">
        <f>+IF('Data 2022'!X11=0,"",'Data 2022'!X11*1000/'Data 2022'!C11)</f>
        <v>1.6438475625708555</v>
      </c>
      <c r="Y11" s="119">
        <f>+IF('Data 2022'!X11=0,"",'Data 2022'!Y11*1000000/'Data 2022'!C11)</f>
        <v>2220.8656725095202</v>
      </c>
      <c r="Z11" s="119">
        <f>+IF('Data 2022'!AA11=0,"",('Data 2022'!AB11)*1000000/'Data 2022'!AA11)</f>
        <v>583400.48348106374</v>
      </c>
      <c r="AA11" s="119">
        <f>+IF('Data 2022'!AA11=0,"",('Data 2022'!AB11-'Data 2022'!AC11)*1000000/'Data 2022'!AA11)</f>
        <v>512489.92747784051</v>
      </c>
      <c r="AB11" s="120">
        <f>+IF('Data 2022'!AA11=0,"",'Data 2022'!AA11*1000/'Data 2022'!C11)</f>
        <v>1.8037266358536088</v>
      </c>
      <c r="AC11" s="119">
        <f>+IF('Data 2022'!AA11=0,"",'Data 2022'!AB11*1000000/'Data 2022'!C11)</f>
        <v>1052.2949914246678</v>
      </c>
      <c r="AD11" s="119">
        <f>+IF('Data 2022'!AD11=0,"",('Data 2022'!AE11)*1000000/'Data 2022'!AD11)</f>
        <v>24336.283185840708</v>
      </c>
      <c r="AE11" s="119">
        <f>+IF('Data 2022'!AD11=0,"",('Data 2022'!AE11-'Data 2022'!AF11)*1000000/'Data 2022'!AD11)</f>
        <v>24336.283185840708</v>
      </c>
      <c r="AF11" s="120">
        <f>+IF('Data 2022'!AD11=0,"",'Data 2022'!AD11*1000/'Data 2022'!C11)</f>
        <v>1.9708729397401239</v>
      </c>
      <c r="AG11" s="119">
        <f>+IF('Data 2022'!AD11=0,"",'Data 2022'!AE11*1000000/'Data 2022'!C11)</f>
        <v>47.963721984826023</v>
      </c>
      <c r="AH11" s="119">
        <f>+IF('Data 2022'!AG11=0,"",('Data 2022'!AH11)*1000000/'Data 2022'!AG11)</f>
        <v>212574.85029940121</v>
      </c>
      <c r="AI11" s="119">
        <f>+IF('Data 2022'!AG11=0,"",('Data 2022'!AH11-'Data 2022'!AI11)*1000000/'Data 2022'!AG11)</f>
        <v>212574.85029940121</v>
      </c>
      <c r="AJ11" s="120">
        <f>+IF('Data 2022'!AG11=0,"",'Data 2022'!AG11*1000/'Data 2022'!C11)</f>
        <v>0.48545100433126942</v>
      </c>
      <c r="AK11" s="119">
        <f>+IF('Data 2022'!AG11=0,"",'Data 2022'!AH11*1000000/'Data 2022'!C11)</f>
        <v>103.19467457341356</v>
      </c>
      <c r="AL11" s="119">
        <f>+IF('Data 2022'!AJ11=0,"",('Data 2022'!AK11)*1000000/'Data 2022'!AJ11)</f>
        <v>295657.34681737062</v>
      </c>
      <c r="AM11" s="119">
        <f>+IF('Data 2022'!AJ11=0,"",('Data 2022'!AK11-'Data 2022'!AL11)*1000000/'Data 2022'!AJ11)</f>
        <v>291493.15883402736</v>
      </c>
      <c r="AN11" s="120">
        <f>+IF('Data 2022'!AJ11=0,"",'Data 2022'!AJ11*1000/'Data 2022'!C11)</f>
        <v>2.4432429289846227</v>
      </c>
      <c r="AO11" s="119">
        <f>+IF('Data 2022'!AJ11=0,"",'Data 2022'!AK11*1000000/'Data 2022'!C11)</f>
        <v>722.362722013895</v>
      </c>
      <c r="AP11" s="119">
        <f>+IF('Data 2022'!AM11=0,"",('Data 2022'!AN11)*1000000/'Data 2022'!AM11)</f>
        <v>90909.090909090897</v>
      </c>
      <c r="AQ11" s="119" t="e">
        <f>+IF('Data 2022'!AM11=0,"",('Data 2022'!AN11-'Data 2022'!#REF!)*1000000/'Data 2022'!AM11)</f>
        <v>#REF!</v>
      </c>
      <c r="AR11" s="120">
        <f>+IF('Data 2022'!AM11=0,"",'Data 2022'!AM11*1000/'Data 2022'!C11)</f>
        <v>3.197581465655068E-2</v>
      </c>
      <c r="AS11" s="119">
        <f>+IF('Data 2022'!AM11=0,"",'Data 2022'!AN11*1000000/'Data 2022'!C11)</f>
        <v>2.9068922415046075</v>
      </c>
      <c r="AT11" s="119">
        <f>+IF('Data 2022'!AO11=0,"",('Data 2022'!AP11)*1000000/'Data 2022'!AO11)</f>
        <v>81081.08108108108</v>
      </c>
      <c r="AU11" s="119" t="e">
        <f>+IF('Data 2022'!AO11=0,"",('Data 2022'!AP11-'Data 2022'!#REF!)*1000000/'Data 2022'!AO11)</f>
        <v>#REF!</v>
      </c>
      <c r="AV11" s="120">
        <f>+IF('Data 2022'!AO11=0,"",'Data 2022'!AO11*1000/'Data 2022'!C11)</f>
        <v>0.37644254527484666</v>
      </c>
      <c r="AW11" s="119">
        <f>+IF('Data 2022'!AO11=0,"",'Data 2022'!AP11*1000000/'Data 2022'!C11)</f>
        <v>30.522368535798378</v>
      </c>
      <c r="AX11" s="119">
        <f>+IF('Data 2022'!U11=0,"",('Data 2022'!V11)*1000000/'Data 2022'!U11)</f>
        <v>513812.15469613264</v>
      </c>
      <c r="AY11" s="119">
        <f>+IF('Data 2022'!U11=0,"",('Data 2022'!V11-'Data 2022'!W11)*1000000/'Data 2022'!U11)</f>
        <v>272559.85267034988</v>
      </c>
      <c r="AZ11" s="120">
        <f>+IF('Data 2022'!U11=0,"",'Data 2022'!U11*1000/'Data 2022'!C11)</f>
        <v>0.78922124356850087</v>
      </c>
      <c r="BA11" s="119">
        <f>+IF('Data 2022'!U11=0,"",'Data 2022'!V11*1000000/'Data 2022'!C11)</f>
        <v>405.51146768989275</v>
      </c>
      <c r="BB11" s="119">
        <f>+IF(AT11="","",+IF('Data 2022'!BC11=0,0,('Data 2022'!BD11)*1000000/'Data 2022'!BC11))</f>
        <v>396411.0929853181</v>
      </c>
      <c r="BC11" s="119" t="e">
        <f>+IF(AU11="","",+IF('Data 2022'!BC11=0,"",('Data 2022'!BD11-'Data 2022'!BE11)*1000000/'Data 2022'!BC11))</f>
        <v>#REF!</v>
      </c>
      <c r="BD11" s="120">
        <f>+IF(AV11="","",IF('Data 2022'!BC11=0,"",'Data 2022'!BC11*1000/'Data 2022'!C11))</f>
        <v>16.92828696840208</v>
      </c>
      <c r="BE11" s="119">
        <f>+IF(AW11="","",IF('Data 2022'!BC11=0,"",('Data 2022'!BD11-'Data 2022'!BE11)*1000000/'Data 2022'!C11))</f>
        <v>5903.8981424958574</v>
      </c>
      <c r="BF11" s="119">
        <f>+IF('Data 2022'!BC11-'Data 2022'!BF11=0,"",('Data 2022'!BD11-'Data 2022'!BG11)*1000000/('Data 2022'!BC11-'Data 2022'!BF11))</f>
        <v>404187.92891078652</v>
      </c>
      <c r="BG11" s="119" t="e">
        <f>+IF('Data 2022'!BC11-'Data 2022'!BF11=0,"",('Data 2022'!BD11-'Data 2022'!BE11-'Data 2022'!BG11-'Data 2022'!#REF!)*1000000/('Data 2022'!BC11-'Data 2022'!BF11))</f>
        <v>#REF!</v>
      </c>
      <c r="BH11" s="120">
        <f>+IF('Data 2022'!BC11-'Data 2022'!BF11=0,"",('Data 2022'!BC11-'Data 2022'!BF11)*1000/'Data 2022'!C11)</f>
        <v>16.519868608470688</v>
      </c>
      <c r="BI11" s="119" t="e">
        <f>+IF('Data 2022'!BC11-'Data 2022'!BF11=0,"",('Data 2022'!BD11-'Data 2022'!BE11-'Data 2022'!BG11-'Data 2022'!#REF!)*1000000/'Data 2022'!C11)</f>
        <v>#REF!</v>
      </c>
      <c r="BJ11" s="119">
        <f>+IF('Data 2022'!BF11=0,"",('Data 2022'!BG11)*1000000/'Data 2022'!BF11)</f>
        <v>81850.533807829197</v>
      </c>
      <c r="BK11" s="119" t="e">
        <f>+IF('Data 2022'!BF11=0,"",('Data 2022'!BG11-'Data 2022'!#REF!)*1000000/'Data 2022'!BF11)</f>
        <v>#REF!</v>
      </c>
      <c r="BL11" s="120">
        <f>+IF('Data 2022'!BF11=0,"",'Data 2022'!BF11*1000/'Data 2022'!C11)</f>
        <v>0.4084183599313973</v>
      </c>
      <c r="BM11" s="119" t="e">
        <f>+IF('Data 2022'!BF11=0,"",('Data 2022'!BG11-'Data 2022'!#REF!)*1000000/'Data 2022'!C11)</f>
        <v>#REF!</v>
      </c>
      <c r="BN11" s="119">
        <f>+IF('Data 2022'!L11+'Data 2022'!O11+'Data 2022'!X11+'Data 2022'!AA11=0,"",('Data 2022'!M11+'Data 2022'!P11+'Data 2022'!Y11+'Data 2022'!AB11)*1000000/('Data 2022'!L11+'Data 2022'!O11+'Data 2022'!X11+'Data 2022'!AA11))</f>
        <v>483404.12144093122</v>
      </c>
      <c r="BO11" s="119">
        <f>+IF('Data 2022'!L11+'Data 2022'!O11+'Data 2022'!X11+'Data 2022'!AA11=0,"",('Data 2022'!M11-'Data 2022'!N11+'Data 2022'!P11-'Data 2022'!Q11+'Data 2022'!Y11-'Data 2022'!Z11+'Data 2022'!AB11-'Data 2022'!AC11)*1000000/('Data 2022'!L11+'Data 2022'!O11+'Data 2022'!X11+'Data 2022'!AA11))</f>
        <v>429133.23894918984</v>
      </c>
      <c r="BP11" s="120">
        <f>+('Data 2022'!L11+'Data 2022'!O11+'Data 2022'!X11+'Data 2022'!AA11)*1000/'Data 2022'!C11</f>
        <v>9.239556989622395</v>
      </c>
      <c r="BQ11" s="119">
        <f>+('Data 2022'!M11-'Data 2022'!N11+'Data 2022'!P11-'Data 2022'!Q11+'Data 2022'!Y11-'Data 2022'!Z11+'Data 2022'!AB11-'Data 2022'!AC11)*1000000/('Data 2022'!C11)</f>
        <v>3965.0010174122845</v>
      </c>
      <c r="BR11" s="122">
        <f>+IF('Data 2022'!AU11=0,"",'Data 2022'!AU11*1000/'Data 2022'!$C11)</f>
        <v>0.50870614226330635</v>
      </c>
      <c r="BS11" s="122">
        <f>+IF('Data 2022'!AV11=0,"",'Data 2022'!AV11*1000/'Data 2022'!$C11)</f>
        <v>0.1162756896601843</v>
      </c>
      <c r="BT11" s="122">
        <f>+IF('Data 2022'!AS11=0,"",'Data 2022'!AS11*1000/'Data 2022'!$C11)</f>
        <v>0.43603383622569114</v>
      </c>
      <c r="BU11" s="122">
        <f>+IF('Data 2022'!AT11=0,"",'Data 2022'!AT11*1000/'Data 2022'!$C11)</f>
        <v>0.33429260777302983</v>
      </c>
      <c r="BV11" s="122">
        <f>+IF('Data 2022'!AU11=0,"",'Data 2022'!AU11*1000/'Data 2022'!$C11)</f>
        <v>0.50870614226330635</v>
      </c>
      <c r="BW11" s="122">
        <f>+IF('Data 2022'!AV11=0,"",'Data 2022'!AV11*1000/'Data 2022'!$C11)</f>
        <v>0.1162756896601843</v>
      </c>
      <c r="BX11" s="122">
        <f>+IF('Data 2022'!AW11=0,"",'Data 2022'!AW11*1000/'Data 2022'!$C11)</f>
        <v>0.46510275864073719</v>
      </c>
      <c r="BY11" s="122">
        <f>+IF('Data 2022'!AX11=0,"",'Data 2022'!AX11*1000/'Data 2022'!$C11)</f>
        <v>0.14534461207523036</v>
      </c>
      <c r="BZ11" s="122">
        <f>+IF('Data 2022'!AY11=0,"",'Data 2022'!AY11*1000/'Data 2022'!$C11)</f>
        <v>0.88660213365890528</v>
      </c>
      <c r="CA11" s="122">
        <f>+IF('Data 2022'!AZ11=0,"",'Data 2022'!AZ11*1000/'Data 2022'!$C11)</f>
        <v>0.36336153018807593</v>
      </c>
      <c r="CB11" s="122">
        <f>+IF('Data 2022'!BA11=0,"",'Data 2022'!BA11*1000/'Data 2022'!$C11)</f>
        <v>2.29644487078864</v>
      </c>
      <c r="CC11" s="122">
        <f>+IF('Data 2022'!BB11=0,"",'Data 2022'!BB11*1000/'Data 2022'!$C11)</f>
        <v>0.95927443969652049</v>
      </c>
      <c r="CF11" s="81" t="e">
        <f>+IF('Data 2022'!BD11-'Data 2022'!BG11-'Data 2022'!E11+'Data 2022'!BE11+'Data 2022'!#REF!+'Data 2022'!#REF!=0,"",('Data 2022'!BD11-'Data 2022'!BG11-'Data 2022'!E11+'Data 2022'!BE11+'Data 2022'!#REF!+'Data 2022'!#REF!)*1000000/('Data 2022'!BC11-'Data 2022'!BF11-'Data 2022'!D11))</f>
        <v>#REF!</v>
      </c>
      <c r="CG11" s="82">
        <f>+IF('Data 2022'!BD11-'Data 2022'!BG11-'Data 2022'!E11=0,"",('Data 2022'!BD11-'Data 2022'!BG11-'Data 2022'!E11)*1000000/('Data 2022'!BC11-'Data 2022'!BF11-'Data 2022'!D11))</f>
        <v>416904.08357075014</v>
      </c>
      <c r="CH11" s="83">
        <f>+IF('Data 2022'!BC11-'Data 2022'!BF11-'Data 2022'!D11=0,"",('Data 2022'!BC11-'Data 2022'!BF11-'Data 2022'!D11)*1000/'Data 2022'!C11)</f>
        <v>15.304787651521762</v>
      </c>
      <c r="CI11" s="84">
        <f>+IF('Data 2022'!BD11-'Data 2022'!BG11-'Data 2022'!E11=0,"",('Data 2022'!BD11-'Data 2022'!BG11-'Data 2022'!E11)*1000000/'Data 2022'!C11)</f>
        <v>6380.6284701026134</v>
      </c>
    </row>
    <row r="12" spans="1:87" x14ac:dyDescent="0.25">
      <c r="A12" s="92" t="s">
        <v>10</v>
      </c>
      <c r="B12" s="119">
        <f>+IF('Data 2022'!D12=0,"",('Data 2022'!E12)*1000000/'Data 2022'!D12)</f>
        <v>357664.23357664235</v>
      </c>
      <c r="C12" s="119" t="e">
        <f>+IF('Data 2022'!D12=0,"",('Data 2022'!E12-'Data 2022'!#REF!)*1000000/'Data 2022'!D12)</f>
        <v>#REF!</v>
      </c>
      <c r="D12" s="120">
        <f>+IF('Data 2022'!D12=0,"",'Data 2022'!D12*1000/'Data 2022'!C12)</f>
        <v>1.5808300319243047</v>
      </c>
      <c r="E12" s="119">
        <f>+IF('Data 2022'!D12=0,"",'Data 2022'!E12*1000000/'Data 2022'!C12)</f>
        <v>565.40636178314548</v>
      </c>
      <c r="F12" s="121">
        <f>+IF('Data 2022'!F12=0,"",('Data 2022'!G12)*1000000/'Data 2022'!F12)</f>
        <v>705714.28571428568</v>
      </c>
      <c r="G12" s="121">
        <f>+IF('Data 2022'!F12=0,"",('Data 2022'!G12-'Data 2022'!H12)*1000000/'Data 2022'!F12)</f>
        <v>660000</v>
      </c>
      <c r="H12" s="120">
        <f>+IF('Data 2022'!F12=0,"",'Data 2022'!F12*1000/'Data 2022'!C12)</f>
        <v>0.13462056232932035</v>
      </c>
      <c r="I12" s="119">
        <f>+IF('Data 2022'!F12=0,"",'Data 2022'!G12*1000000/'Data 2022'!C12)</f>
        <v>95.003653986691802</v>
      </c>
      <c r="J12" s="119">
        <f>+IF('Data 2022'!I12=0,"",('Data 2022'!J12)*1000000/'Data 2022'!I12)</f>
        <v>1402000</v>
      </c>
      <c r="K12" s="119">
        <f>+IF('Data 2022'!I12=0,"",('Data 2022'!J12-'Data 2022'!K12)*1000000/'Data 2022'!I12)</f>
        <v>1220000</v>
      </c>
      <c r="L12" s="120">
        <f>+IF('Data 2022'!I12=0,"",'Data 2022'!I12*1000/'Data 2022'!C12)</f>
        <v>0.19231508904188624</v>
      </c>
      <c r="M12" s="119">
        <f>+IF('Data 2022'!I12=0,"",'Data 2022'!J12*1000000/'Data 2022'!C12)</f>
        <v>269.62575483672447</v>
      </c>
      <c r="N12" s="119">
        <f>+IF('Data 2022'!L12=0,"",('Data 2022'!M12)*1000000/'Data 2022'!L12)</f>
        <v>820543.80664652563</v>
      </c>
      <c r="O12" s="119">
        <f>+IF('Data 2022'!L12=0,"",('Data 2022'!M12-'Data 2022'!N12)*1000000/'Data 2022'!L12)</f>
        <v>720241.69184290024</v>
      </c>
      <c r="P12" s="120">
        <f>+IF('Data 2022'!L12=0,"",'Data 2022'!L12*1000/'Data 2022'!C12)</f>
        <v>2.5462517789145735</v>
      </c>
      <c r="Q12" s="119">
        <f>+IF('Data 2022'!L12=0,"",'Data 2022'!M12*1000000/'Data 2022'!C12)</f>
        <v>2089.3111273510522</v>
      </c>
      <c r="R12" s="119">
        <f>+IF('Data 2022'!O12=0,"",('Data 2022'!P12)*1000000/'Data 2022'!O12)</f>
        <v>83756.345177664974</v>
      </c>
      <c r="S12" s="119">
        <f>+IF('Data 2022'!O12=0,"",('Data 2022'!P12-'Data 2022'!Q12)*1000000/'Data 2022'!O12)</f>
        <v>83756.345177664974</v>
      </c>
      <c r="T12" s="120">
        <f>+IF('Data 2022'!O12=0,"",'Data 2022'!O12*1000/'Data 2022'!C12)</f>
        <v>9.0926574099003812</v>
      </c>
      <c r="U12" s="119">
        <f>+IF('Data 2022'!O12=0,"",'Data 2022'!P12*1000000/'Data 2022'!C12)</f>
        <v>761.56775260586949</v>
      </c>
      <c r="V12" s="119">
        <f>+IF('Data 2022'!X12=0,"",('Data 2022'!Y12)*1000000/'Data 2022'!X12)</f>
        <v>1269214.4373673035</v>
      </c>
      <c r="W12" s="119">
        <f>+IF('Data 2022'!X12=0,"",('Data 2022'!Y12-'Data 2022'!Z12)*1000000/'Data 2022'!X12)</f>
        <v>995966.02972399152</v>
      </c>
      <c r="X12" s="120">
        <f>+IF('Data 2022'!X12=0,"",'Data 2022'!X12*1000/'Data 2022'!C12)</f>
        <v>1.8116081387745682</v>
      </c>
      <c r="Y12" s="119">
        <f>+IF('Data 2022'!X12=0,"",'Data 2022'!Y12*1000000/'Data 2022'!C12)</f>
        <v>2299.3192045847918</v>
      </c>
      <c r="Z12" s="119">
        <f>+IF('Data 2022'!AA12=0,"",('Data 2022'!AB12)*1000000/'Data 2022'!AA12)</f>
        <v>876306.43249649822</v>
      </c>
      <c r="AA12" s="119">
        <f>+IF('Data 2022'!AA12=0,"",('Data 2022'!AB12-'Data 2022'!AC12)*1000000/'Data 2022'!AA12)</f>
        <v>800668.03146212688</v>
      </c>
      <c r="AB12" s="120">
        <f>+IF('Data 2022'!AA12=0,"",'Data 2022'!AA12*1000/'Data 2022'!C12)</f>
        <v>3.569752682795492</v>
      </c>
      <c r="AC12" s="119">
        <f>+IF('Data 2022'!AA12=0,"",'Data 2022'!AB12*1000000/'Data 2022'!C12)</f>
        <v>3128.1972383553211</v>
      </c>
      <c r="AD12" s="119">
        <f>+IF('Data 2022'!AD12=0,"",('Data 2022'!AE12)*1000000/'Data 2022'!AD12)</f>
        <v>24120.08281573499</v>
      </c>
      <c r="AE12" s="119">
        <f>+IF('Data 2022'!AD12=0,"",('Data 2022'!AE12-'Data 2022'!AF12)*1000000/'Data 2022'!AD12)</f>
        <v>24120.08281573499</v>
      </c>
      <c r="AF12" s="120">
        <f>+IF('Data 2022'!AD12=0,"",'Data 2022'!AD12*1000/'Data 2022'!C12)</f>
        <v>3.7155275202892417</v>
      </c>
      <c r="AG12" s="119">
        <f>+IF('Data 2022'!AD12=0,"",'Data 2022'!AE12*1000000/'Data 2022'!C12)</f>
        <v>89.618831493518982</v>
      </c>
      <c r="AH12" s="119">
        <f>+IF('Data 2022'!AG12=0,"",('Data 2022'!AH12)*1000000/'Data 2022'!AG12)</f>
        <v>156867.19636776391</v>
      </c>
      <c r="AI12" s="119">
        <f>+IF('Data 2022'!AG12=0,"",('Data 2022'!AH12-'Data 2022'!AI12)*1000000/'Data 2022'!AG12)</f>
        <v>156753.68898978434</v>
      </c>
      <c r="AJ12" s="120">
        <f>+IF('Data 2022'!AG12=0,"",'Data 2022'!AG12*1000/'Data 2022'!C12)</f>
        <v>3.3885918689180352</v>
      </c>
      <c r="AK12" s="119">
        <f>+IF('Data 2022'!AG12=0,"",'Data 2022'!AH12*1000000/'Data 2022'!C12)</f>
        <v>531.55890611177358</v>
      </c>
      <c r="AL12" s="119">
        <f>+IF('Data 2022'!AJ12=0,"",('Data 2022'!AK12)*1000000/'Data 2022'!AJ12)</f>
        <v>229456.52173913043</v>
      </c>
      <c r="AM12" s="119">
        <f>+IF('Data 2022'!AJ12=0,"",('Data 2022'!AK12-'Data 2022'!AL12)*1000000/'Data 2022'!AJ12)</f>
        <v>228586.95652173914</v>
      </c>
      <c r="AN12" s="120">
        <f>+IF('Data 2022'!AJ12=0,"",'Data 2022'!AJ12*1000/'Data 2022'!C12)</f>
        <v>3.5385976383707067</v>
      </c>
      <c r="AO12" s="119">
        <f>+IF('Data 2022'!AJ12=0,"",'Data 2022'!AK12*1000000/'Data 2022'!C12)</f>
        <v>811.95430593484366</v>
      </c>
      <c r="AP12" s="119">
        <f>+IF('Data 2022'!AM12=0,"",('Data 2022'!AN12)*1000000/'Data 2022'!AM12)</f>
        <v>71428.57142857142</v>
      </c>
      <c r="AQ12" s="119" t="e">
        <f>+IF('Data 2022'!AM12=0,"",('Data 2022'!AN12-'Data 2022'!#REF!)*1000000/'Data 2022'!AM12)</f>
        <v>#REF!</v>
      </c>
      <c r="AR12" s="120">
        <f>+IF('Data 2022'!AM12=0,"",'Data 2022'!AM12*1000/'Data 2022'!C12)</f>
        <v>0.75387514904419406</v>
      </c>
      <c r="AS12" s="119">
        <f>+IF('Data 2022'!AM12=0,"",'Data 2022'!AN12*1000000/'Data 2022'!C12)</f>
        <v>53.84822493172814</v>
      </c>
      <c r="AT12" s="119">
        <f>+IF('Data 2022'!AO12=0,"",('Data 2022'!AP12)*1000000/'Data 2022'!AO12)</f>
        <v>76374.745417515267</v>
      </c>
      <c r="AU12" s="119" t="e">
        <f>+IF('Data 2022'!AO12=0,"",('Data 2022'!AP12-'Data 2022'!#REF!)*1000000/'Data 2022'!AO12)</f>
        <v>#REF!</v>
      </c>
      <c r="AV12" s="120">
        <f>+IF('Data 2022'!AO12=0,"",'Data 2022'!AO12*1000/'Data 2022'!C12)</f>
        <v>1.8885341743913227</v>
      </c>
      <c r="AW12" s="119">
        <f>+IF('Data 2022'!AO12=0,"",'Data 2022'!AP12*1000000/'Data 2022'!C12)</f>
        <v>144.23631678141467</v>
      </c>
      <c r="AX12" s="119">
        <f>+IF('Data 2022'!U12=0,"",('Data 2022'!V12)*1000000/'Data 2022'!U12)</f>
        <v>643750</v>
      </c>
      <c r="AY12" s="119">
        <f>+IF('Data 2022'!U12=0,"",('Data 2022'!V12-'Data 2022'!W12)*1000000/'Data 2022'!U12)</f>
        <v>330000.00000000006</v>
      </c>
      <c r="AZ12" s="120">
        <f>+IF('Data 2022'!U12=0,"",'Data 2022'!U12*1000/'Data 2022'!C12)</f>
        <v>0.61540828493403588</v>
      </c>
      <c r="BA12" s="119">
        <f>+IF('Data 2022'!U12=0,"",'Data 2022'!V12*1000000/'Data 2022'!C12)</f>
        <v>396.16908342628562</v>
      </c>
      <c r="BB12" s="119">
        <f>+IF(AT12="","",+IF('Data 2022'!BC12=0,0,('Data 2022'!BD12)*1000000/'Data 2022'!BC12))</f>
        <v>343528.14586963889</v>
      </c>
      <c r="BC12" s="119" t="e">
        <f>+IF(AU12="","",+IF('Data 2022'!BC12=0,"",('Data 2022'!BD12-'Data 2022'!BE12)*1000000/'Data 2022'!BC12))</f>
        <v>#REF!</v>
      </c>
      <c r="BD12" s="120">
        <f>+IF(AV12="","",IF('Data 2022'!BC12=0,"",'Data 2022'!BC12*1000/'Data 2022'!C12))</f>
        <v>32.886264856340631</v>
      </c>
      <c r="BE12" s="119">
        <f>+IF(AW12="","",IF('Data 2022'!BC12=0,"",('Data 2022'!BD12-'Data 2022'!BE12)*1000000/'Data 2022'!C12))</f>
        <v>10028.078003000117</v>
      </c>
      <c r="BF12" s="119">
        <f>+IF('Data 2022'!BC12-'Data 2022'!BF12=0,"",('Data 2022'!BD12-'Data 2022'!BG12)*1000000/('Data 2022'!BC12-'Data 2022'!BF12))</f>
        <v>366992.66192722978</v>
      </c>
      <c r="BG12" s="119" t="e">
        <f>+IF('Data 2022'!BC12-'Data 2022'!BF12=0,"",('Data 2022'!BD12-'Data 2022'!BE12-'Data 2022'!BG12-'Data 2022'!#REF!)*1000000/('Data 2022'!BC12-'Data 2022'!BF12))</f>
        <v>#REF!</v>
      </c>
      <c r="BH12" s="120">
        <f>+IF('Data 2022'!BC12-'Data 2022'!BF12=0,"",('Data 2022'!BC12-'Data 2022'!BF12)*1000/'Data 2022'!C12)</f>
        <v>30.243855532905116</v>
      </c>
      <c r="BI12" s="119" t="e">
        <f>+IF('Data 2022'!BC12-'Data 2022'!BF12=0,"",('Data 2022'!BD12-'Data 2022'!BE12-'Data 2022'!BG12-'Data 2022'!#REF!)*1000000/'Data 2022'!C12)</f>
        <v>#REF!</v>
      </c>
      <c r="BJ12" s="119">
        <f>+IF('Data 2022'!BF12=0,"",('Data 2022'!BG12)*1000000/'Data 2022'!BF12)</f>
        <v>74963.609898107708</v>
      </c>
      <c r="BK12" s="119" t="e">
        <f>+IF('Data 2022'!BF12=0,"",('Data 2022'!BG12-'Data 2022'!#REF!)*1000000/'Data 2022'!BF12)</f>
        <v>#REF!</v>
      </c>
      <c r="BL12" s="120">
        <f>+IF('Data 2022'!BF12=0,"",'Data 2022'!BF12*1000/'Data 2022'!C12)</f>
        <v>2.6424093234355168</v>
      </c>
      <c r="BM12" s="119" t="e">
        <f>+IF('Data 2022'!BF12=0,"",('Data 2022'!BG12-'Data 2022'!#REF!)*1000000/'Data 2022'!C12)</f>
        <v>#REF!</v>
      </c>
      <c r="BN12" s="119">
        <f>+IF('Data 2022'!L12+'Data 2022'!O12+'Data 2022'!X12+'Data 2022'!AA12=0,"",('Data 2022'!M12+'Data 2022'!P12+'Data 2022'!Y12+'Data 2022'!AB12)*1000000/('Data 2022'!L12+'Data 2022'!O12+'Data 2022'!X12+'Data 2022'!AA12))</f>
        <v>486384.4884861359</v>
      </c>
      <c r="BO12" s="119">
        <f>+IF('Data 2022'!L12+'Data 2022'!O12+'Data 2022'!X12+'Data 2022'!AA12=0,"",('Data 2022'!M12-'Data 2022'!N12+'Data 2022'!P12-'Data 2022'!Q12+'Data 2022'!Y12-'Data 2022'!Z12+'Data 2022'!AB12-'Data 2022'!AC12)*1000000/('Data 2022'!L12+'Data 2022'!O12+'Data 2022'!X12+'Data 2022'!AA12))</f>
        <v>426431.04110641562</v>
      </c>
      <c r="BP12" s="120">
        <f>+('Data 2022'!L12+'Data 2022'!O12+'Data 2022'!X12+'Data 2022'!AA12)*1000/'Data 2022'!C12</f>
        <v>17.020270010385016</v>
      </c>
      <c r="BQ12" s="119">
        <f>+('Data 2022'!M12-'Data 2022'!N12+'Data 2022'!P12-'Data 2022'!Q12+'Data 2022'!Y12-'Data 2022'!Z12+'Data 2022'!AB12-'Data 2022'!AC12)*1000000/('Data 2022'!C12)</f>
        <v>7257.9714604407864</v>
      </c>
      <c r="BR12" s="122">
        <f>+IF('Data 2022'!AU12=0,"",'Data 2022'!AU12*1000/'Data 2022'!$C12)</f>
        <v>1.3846686411015807</v>
      </c>
      <c r="BS12" s="122">
        <f>+IF('Data 2022'!AV12=0,"",'Data 2022'!AV12*1000/'Data 2022'!$C12)</f>
        <v>7.6926035616754485E-2</v>
      </c>
      <c r="BT12" s="122">
        <f>+IF('Data 2022'!AS12=0,"",'Data 2022'!AS12*1000/'Data 2022'!$C12)</f>
        <v>0.11538905342513174</v>
      </c>
      <c r="BU12" s="122">
        <f>+IF('Data 2022'!AT12=0,"",'Data 2022'!AT12*1000/'Data 2022'!$C12)</f>
        <v>3.8463017808377242E-2</v>
      </c>
      <c r="BV12" s="122">
        <f>+IF('Data 2022'!AU12=0,"",'Data 2022'!AU12*1000/'Data 2022'!$C12)</f>
        <v>1.3846686411015807</v>
      </c>
      <c r="BW12" s="122">
        <f>+IF('Data 2022'!AV12=0,"",'Data 2022'!AV12*1000/'Data 2022'!$C12)</f>
        <v>7.6926035616754485E-2</v>
      </c>
      <c r="BX12" s="122">
        <f>+IF('Data 2022'!AW12=0,"",'Data 2022'!AW12*1000/'Data 2022'!$C12)</f>
        <v>1.4615946767183354</v>
      </c>
      <c r="BY12" s="122">
        <f>+IF('Data 2022'!AX12=0,"",'Data 2022'!AX12*1000/'Data 2022'!$C12)</f>
        <v>0.23077810685026348</v>
      </c>
      <c r="BZ12" s="122">
        <f>+IF('Data 2022'!AY12=0,"",'Data 2022'!AY12*1000/'Data 2022'!$C12)</f>
        <v>0.53848224931728139</v>
      </c>
      <c r="CA12" s="122">
        <f>+IF('Data 2022'!AZ12=0,"",'Data 2022'!AZ12*1000/'Data 2022'!$C12)</f>
        <v>0.11538905342513174</v>
      </c>
      <c r="CB12" s="122">
        <f>+IF('Data 2022'!BA12=0,"",'Data 2022'!BA12*1000/'Data 2022'!$C12)</f>
        <v>3.615523673987461</v>
      </c>
      <c r="CC12" s="122">
        <f>+IF('Data 2022'!BB12=0,"",'Data 2022'!BB12*1000/'Data 2022'!$C12)</f>
        <v>0.46155621370052696</v>
      </c>
      <c r="CF12" s="81" t="e">
        <f>+IF('Data 2022'!BD12-'Data 2022'!BG12-'Data 2022'!E12+'Data 2022'!BE12+'Data 2022'!#REF!+'Data 2022'!#REF!=0,"",('Data 2022'!BD12-'Data 2022'!BG12-'Data 2022'!E12+'Data 2022'!BE12+'Data 2022'!#REF!+'Data 2022'!#REF!)*1000000/('Data 2022'!BC12-'Data 2022'!BF12-'Data 2022'!D12))</f>
        <v>#REF!</v>
      </c>
      <c r="CG12" s="82">
        <f>+IF('Data 2022'!BD12-'Data 2022'!BG12-'Data 2022'!E12=0,"",('Data 2022'!BD12-'Data 2022'!BG12-'Data 2022'!E12)*1000000/('Data 2022'!BC12-'Data 2022'!BF12-'Data 2022'!D12))</f>
        <v>367507.14563680044</v>
      </c>
      <c r="CH12" s="83">
        <f>+IF('Data 2022'!BC12-'Data 2022'!BF12-'Data 2022'!D12=0,"",('Data 2022'!BC12-'Data 2022'!BF12-'Data 2022'!D12)*1000/'Data 2022'!C12)</f>
        <v>28.663025500980808</v>
      </c>
      <c r="CI12" s="84">
        <f>+IF('Data 2022'!BD12-'Data 2022'!BG12-'Data 2022'!E12=0,"",('Data 2022'!BD12-'Data 2022'!BG12-'Data 2022'!E12)*1000000/'Data 2022'!C12)</f>
        <v>10533.866687180278</v>
      </c>
    </row>
    <row r="13" spans="1:87" x14ac:dyDescent="0.25">
      <c r="A13" s="92" t="s">
        <v>11</v>
      </c>
      <c r="B13" s="119">
        <f>+IF('Data 2022'!D13=0,"",('Data 2022'!E13)*1000000/'Data 2022'!D13)</f>
        <v>306306.30630630633</v>
      </c>
      <c r="C13" s="119" t="e">
        <f>+IF('Data 2022'!D13=0,"",('Data 2022'!E13-'Data 2022'!#REF!)*1000000/'Data 2022'!D13)</f>
        <v>#REF!</v>
      </c>
      <c r="D13" s="120">
        <f>+IF('Data 2022'!D13=0,"",'Data 2022'!D13*1000/'Data 2022'!C13)</f>
        <v>1.96165061412035</v>
      </c>
      <c r="E13" s="119">
        <f>+IF('Data 2022'!D13=0,"",'Data 2022'!E13*1000000/'Data 2022'!C13)</f>
        <v>600.86595387470175</v>
      </c>
      <c r="F13" s="121">
        <f>+IF('Data 2022'!F13=0,"",('Data 2022'!G13)*1000000/'Data 2022'!F13)</f>
        <v>1333333.3333333333</v>
      </c>
      <c r="G13" s="121">
        <f>+IF('Data 2022'!F13=0,"",('Data 2022'!G13-'Data 2022'!H13)*1000000/'Data 2022'!F13)</f>
        <v>1333333.3333333333</v>
      </c>
      <c r="H13" s="120">
        <f>+IF('Data 2022'!F13=0,"",'Data 2022'!F13*1000/'Data 2022'!C13)</f>
        <v>0.17230714853759829</v>
      </c>
      <c r="I13" s="119">
        <f>+IF('Data 2022'!F13=0,"",'Data 2022'!G13*1000000/'Data 2022'!C13)</f>
        <v>229.74286471679773</v>
      </c>
      <c r="J13" s="119">
        <f>+IF('Data 2022'!I13=0,"",('Data 2022'!J13)*1000000/'Data 2022'!I13)</f>
        <v>1558823.5294117648</v>
      </c>
      <c r="K13" s="119">
        <f>+IF('Data 2022'!I13=0,"",('Data 2022'!J13-'Data 2022'!K13)*1000000/'Data 2022'!I13)</f>
        <v>1041176.4705882353</v>
      </c>
      <c r="L13" s="120">
        <f>+IF('Data 2022'!I13=0,"",'Data 2022'!I13*1000/'Data 2022'!C13)</f>
        <v>0.75108244234337718</v>
      </c>
      <c r="M13" s="119">
        <f>+IF('Data 2022'!I13=0,"",'Data 2022'!J13*1000000/'Data 2022'!C13)</f>
        <v>1170.8049836529115</v>
      </c>
      <c r="N13" s="119">
        <f>+IF('Data 2022'!L13=0,"",('Data 2022'!M13)*1000000/'Data 2022'!L13)</f>
        <v>855140.18691588787</v>
      </c>
      <c r="O13" s="119">
        <f>+IF('Data 2022'!L13=0,"",('Data 2022'!M13-'Data 2022'!N13)*1000000/'Data 2022'!L13)</f>
        <v>735202.4922118379</v>
      </c>
      <c r="P13" s="120">
        <f>+IF('Data 2022'!L13=0,"",'Data 2022'!L13*1000/'Data 2022'!C13)</f>
        <v>2.8364407528496951</v>
      </c>
      <c r="Q13" s="119">
        <f>+IF('Data 2022'!L13=0,"",'Data 2022'!M13*1000000/'Data 2022'!C13)</f>
        <v>2425.5544755677302</v>
      </c>
      <c r="R13" s="119">
        <f>+IF('Data 2022'!O13=0,"",('Data 2022'!P13)*1000000/'Data 2022'!O13)</f>
        <v>50543.825975687774</v>
      </c>
      <c r="S13" s="119">
        <f>+IF('Data 2022'!O13=0,"",('Data 2022'!P13-'Data 2022'!Q13)*1000000/'Data 2022'!O13)</f>
        <v>50543.825975687774</v>
      </c>
      <c r="T13" s="120">
        <f>+IF('Data 2022'!O13=0,"",'Data 2022'!O13*1000/'Data 2022'!C13)</f>
        <v>13.811080675090572</v>
      </c>
      <c r="U13" s="119">
        <f>+IF('Data 2022'!O13=0,"",'Data 2022'!P13*1000000/'Data 2022'!C13)</f>
        <v>698.06485817796238</v>
      </c>
      <c r="V13" s="119">
        <f>+IF('Data 2022'!X13=0,"",('Data 2022'!Y13)*1000000/'Data 2022'!X13)</f>
        <v>1234468.9378757516</v>
      </c>
      <c r="W13" s="119">
        <f>+IF('Data 2022'!X13=0,"",('Data 2022'!Y13-'Data 2022'!Z13)*1000000/'Data 2022'!X13)</f>
        <v>1128256.5130260524</v>
      </c>
      <c r="X13" s="120">
        <f>+IF('Data 2022'!X13=0,"",'Data 2022'!X13*1000/'Data 2022'!C13)</f>
        <v>2.2046478748785012</v>
      </c>
      <c r="Y13" s="119">
        <f>+IF('Data 2022'!X13=0,"",'Data 2022'!Y13*1000000/'Data 2022'!C13)</f>
        <v>2721.5693204912964</v>
      </c>
      <c r="Z13" s="119">
        <f>+IF('Data 2022'!AA13=0,"",('Data 2022'!AB13)*1000000/'Data 2022'!AA13)</f>
        <v>789223.45483359741</v>
      </c>
      <c r="AA13" s="119">
        <f>+IF('Data 2022'!AA13=0,"",('Data 2022'!AB13-'Data 2022'!AC13)*1000000/'Data 2022'!AA13)</f>
        <v>713153.72424722661</v>
      </c>
      <c r="AB13" s="120">
        <f>+IF('Data 2022'!AA13=0,"",'Data 2022'!AA13*1000/'Data 2022'!C13)</f>
        <v>2.7878413006980649</v>
      </c>
      <c r="AC13" s="119">
        <f>+IF('Data 2022'!AA13=0,"",'Data 2022'!AB13*1000000/'Data 2022'!C13)</f>
        <v>2200.2297428647166</v>
      </c>
      <c r="AD13" s="119">
        <f>+IF('Data 2022'!AD13=0,"",('Data 2022'!AE13)*1000000/'Data 2022'!AD13)</f>
        <v>15217.391304347826</v>
      </c>
      <c r="AE13" s="119">
        <f>+IF('Data 2022'!AD13=0,"",('Data 2022'!AE13-'Data 2022'!AF13)*1000000/'Data 2022'!AD13)</f>
        <v>15217.391304347826</v>
      </c>
      <c r="AF13" s="120">
        <f>+IF('Data 2022'!AD13=0,"",'Data 2022'!AD13*1000/'Data 2022'!C13)</f>
        <v>4.064681452681806</v>
      </c>
      <c r="AG13" s="119">
        <f>+IF('Data 2022'!AD13=0,"",'Data 2022'!AE13*1000000/'Data 2022'!C13)</f>
        <v>61.853848192984003</v>
      </c>
      <c r="AH13" s="119">
        <f>+IF('Data 2022'!AG13=0,"",('Data 2022'!AH13)*1000000/'Data 2022'!AG13)</f>
        <v>144927.53623188406</v>
      </c>
      <c r="AI13" s="119">
        <f>+IF('Data 2022'!AG13=0,"",('Data 2022'!AH13-'Data 2022'!AI13)*1000000/'Data 2022'!AG13)</f>
        <v>144927.53623188406</v>
      </c>
      <c r="AJ13" s="120">
        <f>+IF('Data 2022'!AG13=0,"",'Data 2022'!AG13*1000/'Data 2022'!C13)</f>
        <v>1.8291066537068128</v>
      </c>
      <c r="AK13" s="119">
        <f>+IF('Data 2022'!AG13=0,"",'Data 2022'!AH13*1000000/'Data 2022'!C13)</f>
        <v>265.0879208270743</v>
      </c>
      <c r="AL13" s="119">
        <f>+IF('Data 2022'!AJ13=0,"",('Data 2022'!AK13)*1000000/'Data 2022'!AJ13)</f>
        <v>185580.77436582107</v>
      </c>
      <c r="AM13" s="119">
        <f>+IF('Data 2022'!AJ13=0,"",('Data 2022'!AK13-'Data 2022'!AL13)*1000000/'Data 2022'!AJ13)</f>
        <v>183578.10413885178</v>
      </c>
      <c r="AN13" s="120">
        <f>+IF('Data 2022'!AJ13=0,"",'Data 2022'!AJ13*1000/'Data 2022'!C13)</f>
        <v>6.6183617566492883</v>
      </c>
      <c r="AO13" s="119">
        <f>+IF('Data 2022'!AJ13=0,"",'Data 2022'!AK13*1000000/'Data 2022'!C13)</f>
        <v>1228.240699832111</v>
      </c>
      <c r="AP13" s="119">
        <f>+IF('Data 2022'!AM13=0,"",('Data 2022'!AN13)*1000000/'Data 2022'!AM13)</f>
        <v>11111.111111111111</v>
      </c>
      <c r="AQ13" s="119" t="e">
        <f>+IF('Data 2022'!AM13=0,"",('Data 2022'!AN13-'Data 2022'!#REF!)*1000000/'Data 2022'!AM13)</f>
        <v>#REF!</v>
      </c>
      <c r="AR13" s="120">
        <f>+IF('Data 2022'!AM13=0,"",'Data 2022'!AM13*1000/'Data 2022'!C13)</f>
        <v>0.79526376248122299</v>
      </c>
      <c r="AS13" s="119">
        <f>+IF('Data 2022'!AM13=0,"",'Data 2022'!AN13*1000000/'Data 2022'!C13)</f>
        <v>8.8362640275691433</v>
      </c>
      <c r="AT13" s="119" t="str">
        <f>+IF('Data 2022'!AO13=0,"",('Data 2022'!AP13)*1000000/'Data 2022'!AO13)</f>
        <v/>
      </c>
      <c r="AU13" s="119" t="str">
        <f>+IF('Data 2022'!AO13=0,"",('Data 2022'!AP13-'Data 2022'!#REF!)*1000000/'Data 2022'!AO13)</f>
        <v/>
      </c>
      <c r="AV13" s="120" t="str">
        <f>+IF('Data 2022'!AO13=0,"",'Data 2022'!AO13*1000/'Data 2022'!C13)</f>
        <v/>
      </c>
      <c r="AW13" s="119" t="str">
        <f>+IF('Data 2022'!AO13=0,"",'Data 2022'!AP13*1000000/'Data 2022'!C13)</f>
        <v/>
      </c>
      <c r="AX13" s="119">
        <f>+IF('Data 2022'!U13=0,"",('Data 2022'!V13)*1000000/'Data 2022'!U13)</f>
        <v>584000</v>
      </c>
      <c r="AY13" s="119">
        <f>+IF('Data 2022'!U13=0,"",('Data 2022'!V13-'Data 2022'!W13)*1000000/'Data 2022'!U13)</f>
        <v>295999.99999999994</v>
      </c>
      <c r="AZ13" s="120">
        <f>+IF('Data 2022'!U13=0,"",'Data 2022'!U13*1000/'Data 2022'!C13)</f>
        <v>0.55226650172307146</v>
      </c>
      <c r="BA13" s="119">
        <f>+IF('Data 2022'!U13=0,"",'Data 2022'!V13*1000000/'Data 2022'!C13)</f>
        <v>322.52363700627376</v>
      </c>
      <c r="BB13" s="119" t="str">
        <f>+IF(AT13="","",+IF('Data 2022'!BC13=0,0,('Data 2022'!BD13)*1000000/'Data 2022'!BC13))</f>
        <v/>
      </c>
      <c r="BC13" s="119" t="str">
        <f>+IF(AU13="","",+IF('Data 2022'!BC13=0,"",('Data 2022'!BD13-'Data 2022'!BE13)*1000000/'Data 2022'!BC13))</f>
        <v/>
      </c>
      <c r="BD13" s="120" t="str">
        <f>+IF(AV13="","",IF('Data 2022'!BC13=0,"",'Data 2022'!BC13*1000/'Data 2022'!C13))</f>
        <v/>
      </c>
      <c r="BE13" s="119" t="str">
        <f>+IF(AW13="","",IF('Data 2022'!BC13=0,"",('Data 2022'!BD13-'Data 2022'!BE13)*1000000/'Data 2022'!C13))</f>
        <v/>
      </c>
      <c r="BF13" s="119">
        <f>+IF('Data 2022'!BC13-'Data 2022'!BF13=0,"",('Data 2022'!BD13-'Data 2022'!BG13)*1000000/('Data 2022'!BC13-'Data 2022'!BF13))</f>
        <v>317230.84156088391</v>
      </c>
      <c r="BG13" s="119" t="e">
        <f>+IF('Data 2022'!BC13-'Data 2022'!BF13=0,"",('Data 2022'!BD13-'Data 2022'!BE13-'Data 2022'!BG13-'Data 2022'!#REF!)*1000000/('Data 2022'!BC13-'Data 2022'!BF13))</f>
        <v>#REF!</v>
      </c>
      <c r="BH13" s="120">
        <f>+IF('Data 2022'!BC13-'Data 2022'!BF13=0,"",('Data 2022'!BC13-'Data 2022'!BF13)*1000/'Data 2022'!C13)</f>
        <v>37.589467173279139</v>
      </c>
      <c r="BI13" s="119" t="e">
        <f>+IF('Data 2022'!BC13-'Data 2022'!BF13=0,"",('Data 2022'!BD13-'Data 2022'!BE13-'Data 2022'!BG13-'Data 2022'!#REF!)*1000000/'Data 2022'!C13)</f>
        <v>#REF!</v>
      </c>
      <c r="BJ13" s="119">
        <f>+IF('Data 2022'!BF13=0,"",('Data 2022'!BG13)*1000000/'Data 2022'!BF13)</f>
        <v>11111.111111111111</v>
      </c>
      <c r="BK13" s="119" t="e">
        <f>+IF('Data 2022'!BF13=0,"",('Data 2022'!BG13-'Data 2022'!#REF!)*1000000/'Data 2022'!BF13)</f>
        <v>#REF!</v>
      </c>
      <c r="BL13" s="120">
        <f>+IF('Data 2022'!BF13=0,"",'Data 2022'!BF13*1000/'Data 2022'!C13)</f>
        <v>0.79526376248122299</v>
      </c>
      <c r="BM13" s="119" t="e">
        <f>+IF('Data 2022'!BF13=0,"",('Data 2022'!BG13-'Data 2022'!#REF!)*1000000/'Data 2022'!C13)</f>
        <v>#REF!</v>
      </c>
      <c r="BN13" s="119">
        <f>+IF('Data 2022'!L13+'Data 2022'!O13+'Data 2022'!X13+'Data 2022'!AA13=0,"",('Data 2022'!M13+'Data 2022'!P13+'Data 2022'!Y13+'Data 2022'!AB13)*1000000/('Data 2022'!L13+'Data 2022'!O13+'Data 2022'!X13+'Data 2022'!AA13))</f>
        <v>371784.40179665177</v>
      </c>
      <c r="BO13" s="119">
        <f>+IF('Data 2022'!L13+'Data 2022'!O13+'Data 2022'!X13+'Data 2022'!AA13=0,"",('Data 2022'!M13-'Data 2022'!N13+'Data 2022'!P13-'Data 2022'!Q13+'Data 2022'!Y13-'Data 2022'!Z13+'Data 2022'!AB13-'Data 2022'!AC13)*1000000/('Data 2022'!L13+'Data 2022'!O13+'Data 2022'!X13+'Data 2022'!AA13))</f>
        <v>335443.03797468345</v>
      </c>
      <c r="BP13" s="120">
        <f>+('Data 2022'!L13+'Data 2022'!O13+'Data 2022'!X13+'Data 2022'!AA13)*1000/'Data 2022'!C13</f>
        <v>21.640010603516831</v>
      </c>
      <c r="BQ13" s="119">
        <f>+('Data 2022'!M13-'Data 2022'!N13+'Data 2022'!P13-'Data 2022'!Q13+'Data 2022'!Y13-'Data 2022'!Z13+'Data 2022'!AB13-'Data 2022'!AC13)*1000000/('Data 2022'!C13)</f>
        <v>7258.9908986480505</v>
      </c>
      <c r="BR13" s="122">
        <f>+IF('Data 2022'!AU13=0,"",'Data 2022'!AU13*1000/'Data 2022'!$C13)</f>
        <v>0.83944508261906869</v>
      </c>
      <c r="BS13" s="122">
        <f>+IF('Data 2022'!AV13=0,"",'Data 2022'!AV13*1000/'Data 2022'!$C13)</f>
        <v>0.2209066006892286</v>
      </c>
      <c r="BT13" s="122">
        <f>+IF('Data 2022'!AS13=0,"",'Data 2022'!AS13*1000/'Data 2022'!$C13)</f>
        <v>0.2209066006892286</v>
      </c>
      <c r="BU13" s="122">
        <f>+IF('Data 2022'!AT13=0,"",'Data 2022'!AT13*1000/'Data 2022'!$C13)</f>
        <v>0.17672528055138287</v>
      </c>
      <c r="BV13" s="122">
        <f>+IF('Data 2022'!AU13=0,"",'Data 2022'!AU13*1000/'Data 2022'!$C13)</f>
        <v>0.83944508261906869</v>
      </c>
      <c r="BW13" s="122">
        <f>+IF('Data 2022'!AV13=0,"",'Data 2022'!AV13*1000/'Data 2022'!$C13)</f>
        <v>0.2209066006892286</v>
      </c>
      <c r="BX13" s="122">
        <f>+IF('Data 2022'!AW13=0,"",'Data 2022'!AW13*1000/'Data 2022'!$C13)</f>
        <v>0.70690112220553147</v>
      </c>
      <c r="BY13" s="122">
        <f>+IF('Data 2022'!AX13=0,"",'Data 2022'!AX13*1000/'Data 2022'!$C13)</f>
        <v>0.2209066006892286</v>
      </c>
      <c r="BZ13" s="122">
        <f>+IF('Data 2022'!AY13=0,"",'Data 2022'!AY13*1000/'Data 2022'!$C13)</f>
        <v>1.1928956437218343</v>
      </c>
      <c r="CA13" s="122">
        <f>+IF('Data 2022'!AZ13=0,"",'Data 2022'!AZ13*1000/'Data 2022'!$C13)</f>
        <v>0.30926924096492003</v>
      </c>
      <c r="CB13" s="122">
        <f>+IF('Data 2022'!BA13=0,"",'Data 2022'!BA13*1000/'Data 2022'!$C13)</f>
        <v>3.181055049924892</v>
      </c>
      <c r="CC13" s="122">
        <f>+IF('Data 2022'!BB13=0,"",'Data 2022'!BB13*1000/'Data 2022'!$C13)</f>
        <v>1.1045330034461429</v>
      </c>
      <c r="CF13" s="81" t="e">
        <f>+IF('Data 2022'!BD13-'Data 2022'!BG13-'Data 2022'!E13+'Data 2022'!BE13+'Data 2022'!#REF!+'Data 2022'!#REF!=0,"",('Data 2022'!BD13-'Data 2022'!BG13-'Data 2022'!E13+'Data 2022'!BE13+'Data 2022'!#REF!+'Data 2022'!#REF!)*1000000/('Data 2022'!BC13-'Data 2022'!BF13-'Data 2022'!D13))</f>
        <v>#REF!</v>
      </c>
      <c r="CG13" s="82">
        <f>+IF('Data 2022'!BD13-'Data 2022'!BG13-'Data 2022'!E13=0,"",('Data 2022'!BD13-'Data 2022'!BG13-'Data 2022'!E13)*1000000/('Data 2022'!BC13-'Data 2022'!BF13-'Data 2022'!D13))</f>
        <v>317832.34126984118</v>
      </c>
      <c r="CH13" s="83">
        <f>+IF('Data 2022'!BC13-'Data 2022'!BF13-'Data 2022'!D13=0,"",('Data 2022'!BC13-'Data 2022'!BF13-'Data 2022'!D13)*1000/'Data 2022'!C13)</f>
        <v>35.627816559158788</v>
      </c>
      <c r="CI13" s="84">
        <f>+IF('Data 2022'!BD13-'Data 2022'!BG13-'Data 2022'!E13=0,"",('Data 2022'!BD13-'Data 2022'!BG13-'Data 2022'!E13)*1000000/'Data 2022'!C13)</f>
        <v>11323.672351329855</v>
      </c>
    </row>
    <row r="14" spans="1:87" x14ac:dyDescent="0.25">
      <c r="A14" s="92" t="s">
        <v>12</v>
      </c>
      <c r="B14" s="119">
        <f>+IF('Data 2022'!D14=0,"",('Data 2022'!E14)*1000000/'Data 2022'!D14)</f>
        <v>321199.14346895076</v>
      </c>
      <c r="C14" s="119" t="e">
        <f>+IF('Data 2022'!D14=0,"",('Data 2022'!E14-'Data 2022'!#REF!)*1000000/'Data 2022'!D14)</f>
        <v>#REF!</v>
      </c>
      <c r="D14" s="120">
        <f>+IF('Data 2022'!D14=0,"",'Data 2022'!D14*1000/'Data 2022'!C14)</f>
        <v>1.1072385423334994</v>
      </c>
      <c r="E14" s="119">
        <f>+IF('Data 2022'!D14=0,"",'Data 2022'!E14*1000000/'Data 2022'!C14)</f>
        <v>355.64407141332953</v>
      </c>
      <c r="F14" s="121">
        <f>+IF('Data 2022'!F14=0,"",('Data 2022'!G14)*1000000/'Data 2022'!F14)</f>
        <v>941176.4705882353</v>
      </c>
      <c r="G14" s="121">
        <f>+IF('Data 2022'!F14=0,"",('Data 2022'!G14-'Data 2022'!H14)*1000000/'Data 2022'!F14)</f>
        <v>941176.4705882353</v>
      </c>
      <c r="H14" s="120">
        <f>+IF('Data 2022'!F14=0,"",'Data 2022'!F14*1000/'Data 2022'!C14)</f>
        <v>8.0612656187021361E-2</v>
      </c>
      <c r="I14" s="119">
        <f>+IF('Data 2022'!F14=0,"",'Data 2022'!G14*1000000/'Data 2022'!C14)</f>
        <v>75.870735234843636</v>
      </c>
      <c r="J14" s="119">
        <f>+IF('Data 2022'!I14=0,"",('Data 2022'!J14)*1000000/'Data 2022'!I14)</f>
        <v>1074626.8656716417</v>
      </c>
      <c r="K14" s="119">
        <f>+IF('Data 2022'!I14=0,"",('Data 2022'!J14-'Data 2022'!K14)*1000000/'Data 2022'!I14)</f>
        <v>925373.13432835822</v>
      </c>
      <c r="L14" s="120">
        <f>+IF('Data 2022'!I14=0,"",'Data 2022'!I14*1000/'Data 2022'!C14)</f>
        <v>0.63541740759181542</v>
      </c>
      <c r="M14" s="119">
        <f>+IF('Data 2022'!I14=0,"",'Data 2022'!J14*1000000/'Data 2022'!C14)</f>
        <v>682.83661711359275</v>
      </c>
      <c r="N14" s="119">
        <f>+IF('Data 2022'!L14=0,"",('Data 2022'!M14)*1000000/'Data 2022'!L14)</f>
        <v>794850.49833887035</v>
      </c>
      <c r="O14" s="119">
        <f>+IF('Data 2022'!L14=0,"",('Data 2022'!M14-'Data 2022'!N14)*1000000/'Data 2022'!L14)</f>
        <v>740033.2225913622</v>
      </c>
      <c r="P14" s="120">
        <f>+IF('Data 2022'!L14=0,"",'Data 2022'!L14*1000/'Data 2022'!C14)</f>
        <v>2.8546364132109918</v>
      </c>
      <c r="Q14" s="119">
        <f>+IF('Data 2022'!L14=0,"",'Data 2022'!M14*1000000/'Data 2022'!C14)</f>
        <v>2269.0091756170423</v>
      </c>
      <c r="R14" s="119">
        <f>+IF('Data 2022'!O14=0,"",('Data 2022'!P14)*1000000/'Data 2022'!O14)</f>
        <v>96690.219412420978</v>
      </c>
      <c r="S14" s="119">
        <f>+IF('Data 2022'!O14=0,"",('Data 2022'!P14-'Data 2022'!Q14)*1000000/'Data 2022'!O14)</f>
        <v>74748.977314986987</v>
      </c>
      <c r="T14" s="120">
        <f>+IF('Data 2022'!O14=0,"",'Data 2022'!O14*1000/'Data 2022'!C14)</f>
        <v>6.3755127202029538</v>
      </c>
      <c r="U14" s="119">
        <f>+IF('Data 2022'!O14=0,"",'Data 2022'!P14*1000000/'Data 2022'!C14)</f>
        <v>616.44972378310456</v>
      </c>
      <c r="V14" s="119">
        <f>+IF('Data 2022'!X14=0,"",('Data 2022'!Y14)*1000000/'Data 2022'!X14)</f>
        <v>1328767.1232876712</v>
      </c>
      <c r="W14" s="119">
        <f>+IF('Data 2022'!X14=0,"",('Data 2022'!Y14-'Data 2022'!Z14)*1000000/'Data 2022'!X14)</f>
        <v>1082191.7808219178</v>
      </c>
      <c r="X14" s="120">
        <f>+IF('Data 2022'!X14=0,"",'Data 2022'!X14*1000/'Data 2022'!C14)</f>
        <v>1.5577210327903834</v>
      </c>
      <c r="Y14" s="119">
        <f>+IF('Data 2022'!X14=0,"",'Data 2022'!Y14*1000000/'Data 2022'!C14)</f>
        <v>2069.8484956255779</v>
      </c>
      <c r="Z14" s="119">
        <f>+IF('Data 2022'!AA14=0,"",('Data 2022'!AB14)*1000000/'Data 2022'!AA14)</f>
        <v>744230.76923076925</v>
      </c>
      <c r="AA14" s="119">
        <f>+IF('Data 2022'!AA14=0,"",('Data 2022'!AB14-'Data 2022'!AC14)*1000000/'Data 2022'!AA14)</f>
        <v>675000</v>
      </c>
      <c r="AB14" s="120">
        <f>+IF('Data 2022'!AA14=0,"",'Data 2022'!AA14*1000/'Data 2022'!C14)</f>
        <v>2.4657988951324183</v>
      </c>
      <c r="AC14" s="119">
        <f>+IF('Data 2022'!AA14=0,"",'Data 2022'!AB14*1000000/'Data 2022'!C14)</f>
        <v>1835.1234084927805</v>
      </c>
      <c r="AD14" s="119">
        <f>+IF('Data 2022'!AD14=0,"",('Data 2022'!AE14)*1000000/'Data 2022'!AD14)</f>
        <v>22465.088038858532</v>
      </c>
      <c r="AE14" s="119">
        <f>+IF('Data 2022'!AD14=0,"",('Data 2022'!AE14-'Data 2022'!AF14)*1000000/'Data 2022'!AD14)</f>
        <v>22465.088038858532</v>
      </c>
      <c r="AF14" s="120">
        <f>+IF('Data 2022'!AD14=0,"",'Data 2022'!AD14*1000/'Data 2022'!C14)</f>
        <v>3.9049719041183582</v>
      </c>
      <c r="AG14" s="119">
        <f>+IF('Data 2022'!AD14=0,"",'Data 2022'!AE14*1000000/'Data 2022'!C14)</f>
        <v>87.725537615287948</v>
      </c>
      <c r="AH14" s="119">
        <f>+IF('Data 2022'!AG14=0,"",('Data 2022'!AH14)*1000000/'Data 2022'!AG14)</f>
        <v>183083.51177730193</v>
      </c>
      <c r="AI14" s="119">
        <f>+IF('Data 2022'!AG14=0,"",('Data 2022'!AH14-'Data 2022'!AI14)*1000000/'Data 2022'!AG14)</f>
        <v>183083.51177730193</v>
      </c>
      <c r="AJ14" s="120">
        <f>+IF('Data 2022'!AG14=0,"",'Data 2022'!AG14*1000/'Data 2022'!C14)</f>
        <v>2.2144770846669988</v>
      </c>
      <c r="AK14" s="119">
        <f>+IF('Data 2022'!AG14=0,"",'Data 2022'!AH14*1000000/'Data 2022'!C14)</f>
        <v>405.43424141119567</v>
      </c>
      <c r="AL14" s="119">
        <f>+IF('Data 2022'!AJ14=0,"",('Data 2022'!AK14)*1000000/'Data 2022'!AJ14)</f>
        <v>207017.54385964913</v>
      </c>
      <c r="AM14" s="119">
        <f>+IF('Data 2022'!AJ14=0,"",('Data 2022'!AK14-'Data 2022'!AL14)*1000000/'Data 2022'!AJ14)</f>
        <v>205847.95321637421</v>
      </c>
      <c r="AN14" s="120">
        <f>+IF('Data 2022'!AJ14=0,"",'Data 2022'!AJ14*1000/'Data 2022'!C14)</f>
        <v>4.0543424141119564</v>
      </c>
      <c r="AO14" s="119">
        <f>+IF('Data 2022'!AJ14=0,"",'Data 2022'!AK14*1000000/'Data 2022'!C14)</f>
        <v>839.32000853545776</v>
      </c>
      <c r="AP14" s="119">
        <f>+IF('Data 2022'!AM14=0,"",('Data 2022'!AN14)*1000000/'Data 2022'!AM14)</f>
        <v>65217.391304347831</v>
      </c>
      <c r="AQ14" s="119" t="e">
        <f>+IF('Data 2022'!AM14=0,"",('Data 2022'!AN14-'Data 2022'!#REF!)*1000000/'Data 2022'!AM14)</f>
        <v>#REF!</v>
      </c>
      <c r="AR14" s="120">
        <f>+IF('Data 2022'!AM14=0,"",'Data 2022'!AM14*1000/'Data 2022'!C14)</f>
        <v>0.43625672760035089</v>
      </c>
      <c r="AS14" s="119">
        <f>+IF('Data 2022'!AM14=0,"",'Data 2022'!AN14*1000000/'Data 2022'!C14)</f>
        <v>28.451525713066363</v>
      </c>
      <c r="AT14" s="119">
        <f>+IF('Data 2022'!AO14=0,"",('Data 2022'!AP14)*1000000/'Data 2022'!AO14)</f>
        <v>38461.538461538461</v>
      </c>
      <c r="AU14" s="119" t="e">
        <f>+IF('Data 2022'!AO14=0,"",('Data 2022'!AP14-'Data 2022'!#REF!)*1000000/'Data 2022'!AO14)</f>
        <v>#REF!</v>
      </c>
      <c r="AV14" s="120">
        <f>+IF('Data 2022'!AO14=0,"",'Data 2022'!AO14*1000/'Data 2022'!C14)</f>
        <v>1.4794793370794508</v>
      </c>
      <c r="AW14" s="119">
        <f>+IF('Data 2022'!AO14=0,"",'Data 2022'!AP14*1000000/'Data 2022'!C14)</f>
        <v>56.903051426132727</v>
      </c>
      <c r="AX14" s="119">
        <f>+IF('Data 2022'!U14=0,"",('Data 2022'!V14)*1000000/'Data 2022'!U14)</f>
        <v>506912.44239631336</v>
      </c>
      <c r="AY14" s="119">
        <f>+IF('Data 2022'!U14=0,"",('Data 2022'!V14-'Data 2022'!W14)*1000000/'Data 2022'!U14)</f>
        <v>253456.22119815668</v>
      </c>
      <c r="AZ14" s="120">
        <f>+IF('Data 2022'!U14=0,"",'Data 2022'!U14*1000/'Data 2022'!C14)</f>
        <v>0.51449842331128337</v>
      </c>
      <c r="BA14" s="119">
        <f>+IF('Data 2022'!U14=0,"",'Data 2022'!V14*1000000/'Data 2022'!C14)</f>
        <v>260.80565236977498</v>
      </c>
      <c r="BB14" s="119">
        <f>+IF(AT14="","",+IF('Data 2022'!BC14=0,0,('Data 2022'!BD14)*1000000/'Data 2022'!BC14))</f>
        <v>349429.17547568708</v>
      </c>
      <c r="BC14" s="119" t="e">
        <f>+IF(AU14="","",+IF('Data 2022'!BC14=0,"",('Data 2022'!BD14-'Data 2022'!BE14)*1000000/'Data 2022'!BC14))</f>
        <v>#REF!</v>
      </c>
      <c r="BD14" s="120">
        <f>+IF(AV14="","",IF('Data 2022'!BC14=0,"",'Data 2022'!BC14*1000/'Data 2022'!C14))</f>
        <v>28.036607629750812</v>
      </c>
      <c r="BE14" s="119">
        <f>+IF(AW14="","",IF('Data 2022'!BC14=0,"",('Data 2022'!BD14-'Data 2022'!BE14)*1000000/'Data 2022'!C14))</f>
        <v>8708.5378286743944</v>
      </c>
      <c r="BF14" s="119">
        <f>+IF('Data 2022'!BC14-'Data 2022'!BF14=0,"",('Data 2022'!BD14-'Data 2022'!BG14)*1000000/('Data 2022'!BC14-'Data 2022'!BF14))</f>
        <v>371789.05328129244</v>
      </c>
      <c r="BG14" s="119" t="e">
        <f>+IF('Data 2022'!BC14-'Data 2022'!BF14=0,"",('Data 2022'!BD14-'Data 2022'!BE14-'Data 2022'!BG14-'Data 2022'!#REF!)*1000000/('Data 2022'!BC14-'Data 2022'!BF14))</f>
        <v>#REF!</v>
      </c>
      <c r="BH14" s="120">
        <f>+IF('Data 2022'!BC14-'Data 2022'!BF14=0,"",('Data 2022'!BC14-'Data 2022'!BF14)*1000/'Data 2022'!C14)</f>
        <v>26.12087156507101</v>
      </c>
      <c r="BI14" s="119" t="e">
        <f>+IF('Data 2022'!BC14-'Data 2022'!BF14=0,"",('Data 2022'!BD14-'Data 2022'!BE14-'Data 2022'!BG14-'Data 2022'!#REF!)*1000000/'Data 2022'!C14)</f>
        <v>#REF!</v>
      </c>
      <c r="BJ14" s="119">
        <f>+IF('Data 2022'!BF14=0,"",('Data 2022'!BG14)*1000000/'Data 2022'!BF14)</f>
        <v>44554.455445544547</v>
      </c>
      <c r="BK14" s="119" t="e">
        <f>+IF('Data 2022'!BF14=0,"",('Data 2022'!BG14-'Data 2022'!#REF!)*1000000/'Data 2022'!BF14)</f>
        <v>#REF!</v>
      </c>
      <c r="BL14" s="120">
        <f>+IF('Data 2022'!BF14=0,"",'Data 2022'!BF14*1000/'Data 2022'!C14)</f>
        <v>1.9157360646798018</v>
      </c>
      <c r="BM14" s="119" t="e">
        <f>+IF('Data 2022'!BF14=0,"",('Data 2022'!BG14-'Data 2022'!#REF!)*1000000/'Data 2022'!C14)</f>
        <v>#REF!</v>
      </c>
      <c r="BN14" s="119">
        <f>+IF('Data 2022'!L14+'Data 2022'!O14+'Data 2022'!X14+'Data 2022'!AA14=0,"",('Data 2022'!M14+'Data 2022'!P14+'Data 2022'!Y14+'Data 2022'!AB14)*1000000/('Data 2022'!L14+'Data 2022'!O14+'Data 2022'!X14+'Data 2022'!AA14))</f>
        <v>512343.47048300534</v>
      </c>
      <c r="BO14" s="119">
        <f>+IF('Data 2022'!L14+'Data 2022'!O14+'Data 2022'!X14+'Data 2022'!AA14=0,"",('Data 2022'!M14-'Data 2022'!N14+'Data 2022'!P14-'Data 2022'!Q14+'Data 2022'!Y14-'Data 2022'!Z14+'Data 2022'!AB14-'Data 2022'!AC14)*1000000/('Data 2022'!L14+'Data 2022'!O14+'Data 2022'!X14+'Data 2022'!AA14))</f>
        <v>448121.64579606452</v>
      </c>
      <c r="BP14" s="120">
        <f>+('Data 2022'!L14+'Data 2022'!O14+'Data 2022'!X14+'Data 2022'!AA14)*1000/'Data 2022'!C14</f>
        <v>13.253669061336748</v>
      </c>
      <c r="BQ14" s="119">
        <f>+('Data 2022'!M14-'Data 2022'!N14+'Data 2022'!P14-'Data 2022'!Q14+'Data 2022'!Y14-'Data 2022'!Z14+'Data 2022'!AB14-'Data 2022'!AC14)*1000000/('Data 2022'!C14)</f>
        <v>5939.2559926026051</v>
      </c>
      <c r="BR14" s="122">
        <f>+IF('Data 2022'!AU14=0,"",'Data 2022'!AU14*1000/'Data 2022'!$C14)</f>
        <v>1.2428574815657822</v>
      </c>
      <c r="BS14" s="122">
        <f>+IF('Data 2022'!AV14=0,"",'Data 2022'!AV14*1000/'Data 2022'!$C14)</f>
        <v>0.34971667022310737</v>
      </c>
      <c r="BT14" s="122">
        <f>+IF('Data 2022'!AS14=0,"",'Data 2022'!AS14*1000/'Data 2022'!$C14)</f>
        <v>0.31984256822438772</v>
      </c>
      <c r="BU14" s="122">
        <f>+IF('Data 2022'!AT14=0,"",'Data 2022'!AT14*1000/'Data 2022'!$C14)</f>
        <v>0.20817032980060221</v>
      </c>
      <c r="BV14" s="122">
        <f>+IF('Data 2022'!AU14=0,"",'Data 2022'!AU14*1000/'Data 2022'!$C14)</f>
        <v>1.2428574815657822</v>
      </c>
      <c r="BW14" s="122">
        <f>+IF('Data 2022'!AV14=0,"",'Data 2022'!AV14*1000/'Data 2022'!$C14)</f>
        <v>0.34971667022310737</v>
      </c>
      <c r="BX14" s="122">
        <f>+IF('Data 2022'!AW14=0,"",'Data 2022'!AW14*1000/'Data 2022'!$C14)</f>
        <v>0.66979633449510401</v>
      </c>
      <c r="BY14" s="122">
        <f>+IF('Data 2022'!AX14=0,"",'Data 2022'!AX14*1000/'Data 2022'!$C14)</f>
        <v>0.16999786613557152</v>
      </c>
      <c r="BZ14" s="122">
        <f>+IF('Data 2022'!AY14=0,"",'Data 2022'!AY14*1000/'Data 2022'!$C14)</f>
        <v>1.0629015814306375</v>
      </c>
      <c r="CA14" s="122">
        <f>+IF('Data 2022'!AZ14=0,"",'Data 2022'!AZ14*1000/'Data 2022'!$C14)</f>
        <v>0.22713801360931313</v>
      </c>
      <c r="CB14" s="122">
        <f>+IF('Data 2022'!BA14=0,"",'Data 2022'!BA14*1000/'Data 2022'!$C14)</f>
        <v>3.2953979657159116</v>
      </c>
      <c r="CC14" s="122">
        <f>+IF('Data 2022'!BB14=0,"",'Data 2022'!BB14*1000/'Data 2022'!$C14)</f>
        <v>0.95502287976859424</v>
      </c>
      <c r="CF14" s="81" t="e">
        <f>+IF('Data 2022'!BD14-'Data 2022'!BG14-'Data 2022'!E14+'Data 2022'!BE14+'Data 2022'!#REF!+'Data 2022'!#REF!=0,"",('Data 2022'!BD14-'Data 2022'!BG14-'Data 2022'!E14+'Data 2022'!BE14+'Data 2022'!#REF!+'Data 2022'!#REF!)*1000000/('Data 2022'!BC14-'Data 2022'!BF14-'Data 2022'!D14))</f>
        <v>#REF!</v>
      </c>
      <c r="CG14" s="82">
        <f>+IF('Data 2022'!BD14-'Data 2022'!BG14-'Data 2022'!E14=0,"",('Data 2022'!BD14-'Data 2022'!BG14-'Data 2022'!E14)*1000000/('Data 2022'!BC14-'Data 2022'!BF14-'Data 2022'!D14))</f>
        <v>374028.43601895723</v>
      </c>
      <c r="CH14" s="83">
        <f>+IF('Data 2022'!BC14-'Data 2022'!BF14-'Data 2022'!D14=0,"",('Data 2022'!BC14-'Data 2022'!BF14-'Data 2022'!D14)*1000/'Data 2022'!C14)</f>
        <v>25.013633022737512</v>
      </c>
      <c r="CI14" s="84">
        <f>+IF('Data 2022'!BD14-'Data 2022'!BG14-'Data 2022'!E14=0,"",('Data 2022'!BD14-'Data 2022'!BG14-'Data 2022'!E14)*1000000/'Data 2022'!C14)</f>
        <v>9355.8100386466522</v>
      </c>
    </row>
    <row r="15" spans="1:87" x14ac:dyDescent="0.25">
      <c r="A15" s="92" t="s">
        <v>13</v>
      </c>
      <c r="B15" s="119">
        <f>+IF('Data 2022'!D15=0,"",('Data 2022'!E15)*1000000/'Data 2022'!D15)</f>
        <v>333333.33333333331</v>
      </c>
      <c r="C15" s="119" t="e">
        <f>+IF('Data 2022'!D15=0,"",('Data 2022'!E15-'Data 2022'!#REF!)*1000000/'Data 2022'!D15)</f>
        <v>#REF!</v>
      </c>
      <c r="D15" s="120">
        <f>+IF('Data 2022'!D15=0,"",'Data 2022'!D15*1000/'Data 2022'!C15)</f>
        <v>0.63713807017957858</v>
      </c>
      <c r="E15" s="119">
        <f>+IF('Data 2022'!D15=0,"",'Data 2022'!E15*1000000/'Data 2022'!C15)</f>
        <v>212.37935672652617</v>
      </c>
      <c r="F15" s="121">
        <f>+IF('Data 2022'!F15=0,"",('Data 2022'!G15)*1000000/'Data 2022'!F15)</f>
        <v>448717.94871794875</v>
      </c>
      <c r="G15" s="121">
        <f>+IF('Data 2022'!F15=0,"",('Data 2022'!G15-'Data 2022'!H15)*1000000/'Data 2022'!F15)</f>
        <v>410256.41025641025</v>
      </c>
      <c r="H15" s="120">
        <f>+IF('Data 2022'!F15=0,"",'Data 2022'!F15*1000/'Data 2022'!C15)</f>
        <v>0.18406210916298935</v>
      </c>
      <c r="I15" s="119">
        <f>+IF('Data 2022'!F15=0,"",'Data 2022'!G15*1000000/'Data 2022'!C15)</f>
        <v>82.59197206031574</v>
      </c>
      <c r="J15" s="119">
        <f>+IF('Data 2022'!I15=0,"",('Data 2022'!J15)*1000000/'Data 2022'!I15)</f>
        <v>1570175.4385964912</v>
      </c>
      <c r="K15" s="119">
        <f>+IF('Data 2022'!I15=0,"",('Data 2022'!J15-'Data 2022'!K15)*1000000/'Data 2022'!I15)</f>
        <v>1298245.6140350874</v>
      </c>
      <c r="L15" s="120">
        <f>+IF('Data 2022'!I15=0,"",'Data 2022'!I15*1000/'Data 2022'!C15)</f>
        <v>0.26901385185359983</v>
      </c>
      <c r="M15" s="119">
        <f>+IF('Data 2022'!I15=0,"",'Data 2022'!J15*1000000/'Data 2022'!C15)</f>
        <v>422.39894282275765</v>
      </c>
      <c r="N15" s="119">
        <f>+IF('Data 2022'!L15=0,"",('Data 2022'!M15)*1000000/'Data 2022'!L15)</f>
        <v>805699.48186528496</v>
      </c>
      <c r="O15" s="119">
        <f>+IF('Data 2022'!L15=0,"",('Data 2022'!M15-'Data 2022'!N15)*1000000/'Data 2022'!L15)</f>
        <v>728842.83246977534</v>
      </c>
      <c r="P15" s="120">
        <f>+IF('Data 2022'!L15=0,"",'Data 2022'!L15*1000/'Data 2022'!C15)</f>
        <v>2.7326143898813036</v>
      </c>
      <c r="Q15" s="119">
        <f>+IF('Data 2022'!L15=0,"",'Data 2022'!M15*1000000/'Data 2022'!C15)</f>
        <v>2201.6659980649879</v>
      </c>
      <c r="R15" s="119">
        <f>+IF('Data 2022'!O15=0,"",('Data 2022'!P15)*1000000/'Data 2022'!O15)</f>
        <v>89841.755997958142</v>
      </c>
      <c r="S15" s="119">
        <f>+IF('Data 2022'!O15=0,"",('Data 2022'!P15-'Data 2022'!Q15)*1000000/'Data 2022'!O15)</f>
        <v>89331.291475242469</v>
      </c>
      <c r="T15" s="120">
        <f>+IF('Data 2022'!O15=0,"",'Data 2022'!O15*1000/'Data 2022'!C15)</f>
        <v>4.6227906647473862</v>
      </c>
      <c r="U15" s="119">
        <f>+IF('Data 2022'!O15=0,"",'Data 2022'!P15*1000000/'Data 2022'!C15)</f>
        <v>415.31963093187341</v>
      </c>
      <c r="V15" s="119">
        <f>+IF('Data 2022'!X15=0,"",('Data 2022'!Y15)*1000000/'Data 2022'!X15)</f>
        <v>1103942.652329749</v>
      </c>
      <c r="W15" s="119">
        <f>+IF('Data 2022'!X15=0,"",('Data 2022'!Y15-'Data 2022'!Z15)*1000000/'Data 2022'!X15)</f>
        <v>991636.79808841099</v>
      </c>
      <c r="X15" s="120">
        <f>+IF('Data 2022'!X15=0,"",'Data 2022'!X15*1000/'Data 2022'!C15)</f>
        <v>1.9751280175566934</v>
      </c>
      <c r="Y15" s="119">
        <f>+IF('Data 2022'!X15=0,"",'Data 2022'!Y15*1000000/'Data 2022'!C15)</f>
        <v>2180.4280623923355</v>
      </c>
      <c r="Z15" s="119">
        <f>+IF('Data 2022'!AA15=0,"",('Data 2022'!AB15)*1000000/'Data 2022'!AA15)</f>
        <v>771573.60406091379</v>
      </c>
      <c r="AA15" s="119">
        <f>+IF('Data 2022'!AA15=0,"",('Data 2022'!AB15-'Data 2022'!AC15)*1000000/'Data 2022'!AA15)</f>
        <v>725888.32487309643</v>
      </c>
      <c r="AB15" s="120">
        <f>+IF('Data 2022'!AA15=0,"",'Data 2022'!AA15*1000/'Data 2022'!C15)</f>
        <v>0.92974962833612573</v>
      </c>
      <c r="AC15" s="119">
        <f>+IF('Data 2022'!AA15=0,"",'Data 2022'!AB15*1000000/'Data 2022'!C15)</f>
        <v>717.37027160959951</v>
      </c>
      <c r="AD15" s="119">
        <f>+IF('Data 2022'!AD15=0,"",('Data 2022'!AE15)*1000000/'Data 2022'!AD15)</f>
        <v>20129.4033069734</v>
      </c>
      <c r="AE15" s="119">
        <f>+IF('Data 2022'!AD15=0,"",('Data 2022'!AE15-'Data 2022'!AF15)*1000000/'Data 2022'!AD15)</f>
        <v>19626.168224299065</v>
      </c>
      <c r="AF15" s="120">
        <f>+IF('Data 2022'!AD15=0,"",'Data 2022'!AD15*1000/'Data 2022'!C15)</f>
        <v>3.2824409467399769</v>
      </c>
      <c r="AG15" s="119">
        <f>+IF('Data 2022'!AD15=0,"",'Data 2022'!AE15*1000000/'Data 2022'!C15)</f>
        <v>66.073577648252595</v>
      </c>
      <c r="AH15" s="119">
        <f>+IF('Data 2022'!AG15=0,"",('Data 2022'!AH15)*1000000/'Data 2022'!AG15)</f>
        <v>168000</v>
      </c>
      <c r="AI15" s="119">
        <f>+IF('Data 2022'!AG15=0,"",('Data 2022'!AH15-'Data 2022'!AI15)*1000000/'Data 2022'!AG15)</f>
        <v>162666.66666666663</v>
      </c>
      <c r="AJ15" s="120">
        <f>+IF('Data 2022'!AG15=0,"",'Data 2022'!AG15*1000/'Data 2022'!C15)</f>
        <v>2.6547419590815773</v>
      </c>
      <c r="AK15" s="119">
        <f>+IF('Data 2022'!AG15=0,"",'Data 2022'!AH15*1000000/'Data 2022'!C15)</f>
        <v>445.99664912570501</v>
      </c>
      <c r="AL15" s="119">
        <f>+IF('Data 2022'!AJ15=0,"",('Data 2022'!AK15)*1000000/'Data 2022'!AJ15)</f>
        <v>167313.49719706769</v>
      </c>
      <c r="AM15" s="119">
        <f>+IF('Data 2022'!AJ15=0,"",('Data 2022'!AK15-'Data 2022'!AL15)*1000000/'Data 2022'!AJ15)</f>
        <v>150927.12376024149</v>
      </c>
      <c r="AN15" s="120">
        <f>+IF('Data 2022'!AJ15=0,"",'Data 2022'!AJ15*1000/'Data 2022'!C15)</f>
        <v>5.472308091653491</v>
      </c>
      <c r="AO15" s="119">
        <f>+IF('Data 2022'!AJ15=0,"",'Data 2022'!AK15*1000000/'Data 2022'!C15)</f>
        <v>915.59100455435737</v>
      </c>
      <c r="AP15" s="119">
        <f>+IF('Data 2022'!AM15=0,"",('Data 2022'!AN15)*1000000/'Data 2022'!AM15)</f>
        <v>63157.894736842107</v>
      </c>
      <c r="AQ15" s="119" t="e">
        <f>+IF('Data 2022'!AM15=0,"",('Data 2022'!AN15-'Data 2022'!#REF!)*1000000/'Data 2022'!AM15)</f>
        <v>#REF!</v>
      </c>
      <c r="AR15" s="120">
        <f>+IF('Data 2022'!AM15=0,"",'Data 2022'!AM15*1000/'Data 2022'!C15)</f>
        <v>0.44835641975599971</v>
      </c>
      <c r="AS15" s="119">
        <f>+IF('Data 2022'!AM15=0,"",'Data 2022'!AN15*1000000/'Data 2022'!C15)</f>
        <v>28.317247563536824</v>
      </c>
      <c r="AT15" s="119">
        <f>+IF('Data 2022'!AO15=0,"",('Data 2022'!AP15)*1000000/'Data 2022'!AO15)</f>
        <v>87951.80722891567</v>
      </c>
      <c r="AU15" s="119" t="e">
        <f>+IF('Data 2022'!AO15=0,"",('Data 2022'!AP15-'Data 2022'!#REF!)*1000000/'Data 2022'!AO15)</f>
        <v>#REF!</v>
      </c>
      <c r="AV15" s="120">
        <f>+IF('Data 2022'!AO15=0,"",'Data 2022'!AO15*1000/'Data 2022'!C15)</f>
        <v>1.9586096231446304</v>
      </c>
      <c r="AW15" s="119">
        <f>+IF('Data 2022'!AO15=0,"",'Data 2022'!AP15*1000000/'Data 2022'!C15)</f>
        <v>172.26325601151569</v>
      </c>
      <c r="AX15" s="119">
        <f>+IF('Data 2022'!U15=0,"",('Data 2022'!V15)*1000000/'Data 2022'!U15)</f>
        <v>576354.67980295559</v>
      </c>
      <c r="AY15" s="119">
        <f>+IF('Data 2022'!U15=0,"",('Data 2022'!V15-'Data 2022'!W15)*1000000/'Data 2022'!U15)</f>
        <v>278325.12315270928</v>
      </c>
      <c r="AZ15" s="120">
        <f>+IF('Data 2022'!U15=0,"",'Data 2022'!U15*1000/'Data 2022'!C15)</f>
        <v>0.95806687589966255</v>
      </c>
      <c r="BA15" s="119">
        <f>+IF('Data 2022'!U15=0,"",'Data 2022'!V15*1000000/'Data 2022'!C15)</f>
        <v>552.18632748896812</v>
      </c>
      <c r="BB15" s="119">
        <f>+IF(AT15="","",+IF('Data 2022'!BC15=0,0,('Data 2022'!BD15)*1000000/'Data 2022'!BC15))</f>
        <v>327398.61523244309</v>
      </c>
      <c r="BC15" s="119" t="e">
        <f>+IF(AU15="","",+IF('Data 2022'!BC15=0,"",('Data 2022'!BD15-'Data 2022'!BE15)*1000000/'Data 2022'!BC15))</f>
        <v>#REF!</v>
      </c>
      <c r="BD15" s="120">
        <f>+IF(AV15="","",IF('Data 2022'!BC15=0,"",'Data 2022'!BC15*1000/'Data 2022'!C15))</f>
        <v>26.243009179507752</v>
      </c>
      <c r="BE15" s="119">
        <f>+IF(AW15="","",IF('Data 2022'!BC15=0,"",('Data 2022'!BD15-'Data 2022'!BE15)*1000000/'Data 2022'!C15))</f>
        <v>7603.8889019987246</v>
      </c>
      <c r="BF15" s="119">
        <f>+IF('Data 2022'!BC15-'Data 2022'!BF15=0,"",('Data 2022'!BD15-'Data 2022'!BG15)*1000000/('Data 2022'!BC15-'Data 2022'!BF15))</f>
        <v>352044.35204435204</v>
      </c>
      <c r="BG15" s="119" t="e">
        <f>+IF('Data 2022'!BC15-'Data 2022'!BF15=0,"",('Data 2022'!BD15-'Data 2022'!BE15-'Data 2022'!BG15-'Data 2022'!#REF!)*1000000/('Data 2022'!BC15-'Data 2022'!BF15))</f>
        <v>#REF!</v>
      </c>
      <c r="BH15" s="120">
        <f>+IF('Data 2022'!BC15-'Data 2022'!BF15=0,"",('Data 2022'!BC15-'Data 2022'!BF15)*1000/'Data 2022'!C15)</f>
        <v>23.83604313660712</v>
      </c>
      <c r="BI15" s="119" t="e">
        <f>+IF('Data 2022'!BC15-'Data 2022'!BF15=0,"",('Data 2022'!BD15-'Data 2022'!BE15-'Data 2022'!BG15-'Data 2022'!#REF!)*1000000/'Data 2022'!C15)</f>
        <v>#REF!</v>
      </c>
      <c r="BJ15" s="119">
        <f>+IF('Data 2022'!BF15=0,"",('Data 2022'!BG15)*1000000/'Data 2022'!BF15)</f>
        <v>83333.333333333328</v>
      </c>
      <c r="BK15" s="119" t="e">
        <f>+IF('Data 2022'!BF15=0,"",('Data 2022'!BG15-'Data 2022'!#REF!)*1000000/'Data 2022'!BF15)</f>
        <v>#REF!</v>
      </c>
      <c r="BL15" s="120">
        <f>+IF('Data 2022'!BF15=0,"",'Data 2022'!BF15*1000/'Data 2022'!C15)</f>
        <v>2.4069660429006299</v>
      </c>
      <c r="BM15" s="119" t="e">
        <f>+IF('Data 2022'!BF15=0,"",('Data 2022'!BG15-'Data 2022'!#REF!)*1000000/'Data 2022'!C15)</f>
        <v>#REF!</v>
      </c>
      <c r="BN15" s="119">
        <f>+IF('Data 2022'!L15+'Data 2022'!O15+'Data 2022'!X15+'Data 2022'!AA15=0,"",('Data 2022'!M15+'Data 2022'!P15+'Data 2022'!Y15+'Data 2022'!AB15)*1000000/('Data 2022'!L15+'Data 2022'!O15+'Data 2022'!X15+'Data 2022'!AA15))</f>
        <v>537488.50045998173</v>
      </c>
      <c r="BO15" s="119">
        <f>+IF('Data 2022'!L15+'Data 2022'!O15+'Data 2022'!X15+'Data 2022'!AA15=0,"",('Data 2022'!M15-'Data 2022'!N15+'Data 2022'!P15-'Data 2022'!Q15+'Data 2022'!Y15-'Data 2022'!Z15+'Data 2022'!AB15-'Data 2022'!AC15)*1000000/('Data 2022'!L15+'Data 2022'!O15+'Data 2022'!X15+'Data 2022'!AA15))</f>
        <v>491030.3587856486</v>
      </c>
      <c r="BP15" s="120">
        <f>+('Data 2022'!L15+'Data 2022'!O15+'Data 2022'!X15+'Data 2022'!AA15)*1000/'Data 2022'!C15</f>
        <v>10.260282700521508</v>
      </c>
      <c r="BQ15" s="119">
        <f>+('Data 2022'!M15-'Data 2022'!N15+'Data 2022'!P15-'Data 2022'!Q15+'Data 2022'!Y15-'Data 2022'!Z15+'Data 2022'!AB15-'Data 2022'!AC15)*1000000/('Data 2022'!C15)</f>
        <v>5038.1102956792602</v>
      </c>
      <c r="BR15" s="122">
        <f>+IF('Data 2022'!AU15=0,"",'Data 2022'!AU15*1000/'Data 2022'!$C15)</f>
        <v>1.2978738466621045</v>
      </c>
      <c r="BS15" s="122">
        <f>+IF('Data 2022'!AV15=0,"",'Data 2022'!AV15*1000/'Data 2022'!$C15)</f>
        <v>0.23597706302947352</v>
      </c>
      <c r="BT15" s="122">
        <f>+IF('Data 2022'!AS15=0,"",'Data 2022'!AS15*1000/'Data 2022'!$C15)</f>
        <v>9.4390825211789417E-2</v>
      </c>
      <c r="BU15" s="122" t="str">
        <f>+IF('Data 2022'!AT15=0,"",'Data 2022'!AT15*1000/'Data 2022'!$C15)</f>
        <v/>
      </c>
      <c r="BV15" s="122">
        <f>+IF('Data 2022'!AU15=0,"",'Data 2022'!AU15*1000/'Data 2022'!$C15)</f>
        <v>1.2978738466621045</v>
      </c>
      <c r="BW15" s="122">
        <f>+IF('Data 2022'!AV15=0,"",'Data 2022'!AV15*1000/'Data 2022'!$C15)</f>
        <v>0.23597706302947352</v>
      </c>
      <c r="BX15" s="122">
        <f>+IF('Data 2022'!AW15=0,"",'Data 2022'!AW15*1000/'Data 2022'!$C15)</f>
        <v>0.37756330084715767</v>
      </c>
      <c r="BY15" s="122">
        <f>+IF('Data 2022'!AX15=0,"",'Data 2022'!AX15*1000/'Data 2022'!$C15)</f>
        <v>4.7195412605894708E-2</v>
      </c>
      <c r="BZ15" s="122">
        <f>+IF('Data 2022'!AY15=0,"",'Data 2022'!AY15*1000/'Data 2022'!$C15)</f>
        <v>1.1798853151473676</v>
      </c>
      <c r="CA15" s="122">
        <f>+IF('Data 2022'!AZ15=0,"",'Data 2022'!AZ15*1000/'Data 2022'!$C15)</f>
        <v>9.4390825211789417E-2</v>
      </c>
      <c r="CB15" s="122">
        <f>+IF('Data 2022'!BA15=0,"",'Data 2022'!BA15*1000/'Data 2022'!$C15)</f>
        <v>2.9733109941713667</v>
      </c>
      <c r="CC15" s="122">
        <f>+IF('Data 2022'!BB15=0,"",'Data 2022'!BB15*1000/'Data 2022'!$C15)</f>
        <v>0.44835641975599971</v>
      </c>
      <c r="CF15" s="81" t="e">
        <f>+IF('Data 2022'!BD15-'Data 2022'!BG15-'Data 2022'!E15+'Data 2022'!BE15+'Data 2022'!#REF!+'Data 2022'!#REF!=0,"",('Data 2022'!BD15-'Data 2022'!BG15-'Data 2022'!E15+'Data 2022'!BE15+'Data 2022'!#REF!+'Data 2022'!#REF!)*1000000/('Data 2022'!BC15-'Data 2022'!BF15-'Data 2022'!D15))</f>
        <v>#REF!</v>
      </c>
      <c r="CG15" s="82">
        <f>+IF('Data 2022'!BD15-'Data 2022'!BG15-'Data 2022'!E15=0,"",('Data 2022'!BD15-'Data 2022'!BG15-'Data 2022'!E15)*1000000/('Data 2022'!BC15-'Data 2022'!BF15-'Data 2022'!D15))</f>
        <v>352558.23415725766</v>
      </c>
      <c r="CH15" s="83">
        <f>+IF('Data 2022'!BC15-'Data 2022'!BF15-'Data 2022'!D15=0,"",('Data 2022'!BC15-'Data 2022'!BF15-'Data 2022'!D15)*1000/'Data 2022'!C15)</f>
        <v>23.198905066427539</v>
      </c>
      <c r="CI15" s="84">
        <f>+IF('Data 2022'!BD15-'Data 2022'!BG15-'Data 2022'!E15=0,"",('Data 2022'!BD15-'Data 2022'!BG15-'Data 2022'!E15)*1000000/'Data 2022'!C15)</f>
        <v>8178.9650046015513</v>
      </c>
    </row>
    <row r="16" spans="1:87" x14ac:dyDescent="0.25">
      <c r="A16" s="92" t="s">
        <v>79</v>
      </c>
      <c r="B16" s="119">
        <f>+IF('Data 2022'!D16=0,"",('Data 2022'!E16)*1000000/'Data 2022'!D16)</f>
        <v>342965.04237288132</v>
      </c>
      <c r="C16" s="119" t="e">
        <f>+IF('Data 2022'!D16=0,"",('Data 2022'!E16-'Data 2022'!#REF!)*1000000/'Data 2022'!D16)</f>
        <v>#REF!</v>
      </c>
      <c r="D16" s="120">
        <f>+IF('Data 2022'!D16=0,"",'Data 2022'!D16*1000/'Data 2022'!C16)</f>
        <v>1.6138959173904124</v>
      </c>
      <c r="E16" s="119">
        <f>+IF('Data 2022'!D16=0,"",'Data 2022'!E16*1000000/'Data 2022'!C16)</f>
        <v>553.50988169322295</v>
      </c>
      <c r="F16" s="121" t="str">
        <f>+IF('Data 2022'!F16=0,"",('Data 2022'!G16)*1000000/'Data 2022'!F16)</f>
        <v/>
      </c>
      <c r="G16" s="121" t="str">
        <f>+IF('Data 2022'!F16=0,"",('Data 2022'!G16-'Data 2022'!H16)*1000000/'Data 2022'!F16)</f>
        <v/>
      </c>
      <c r="H16" s="120" t="str">
        <f>+IF('Data 2022'!F16=0,"",'Data 2022'!F16*1000/'Data 2022'!C16)</f>
        <v/>
      </c>
      <c r="I16" s="119" t="str">
        <f>+IF('Data 2022'!F16=0,"",'Data 2022'!G16*1000000/'Data 2022'!C16)</f>
        <v/>
      </c>
      <c r="J16" s="119" t="str">
        <f>+IF('Data 2022'!I16=0,"",('Data 2022'!J16)*1000000/'Data 2022'!I16)</f>
        <v/>
      </c>
      <c r="K16" s="119" t="str">
        <f>+IF('Data 2022'!I16=0,"",('Data 2022'!J16-'Data 2022'!K16)*1000000/'Data 2022'!I16)</f>
        <v/>
      </c>
      <c r="L16" s="120" t="str">
        <f>+IF('Data 2022'!I16=0,"",'Data 2022'!I16*1000/'Data 2022'!C16)</f>
        <v/>
      </c>
      <c r="M16" s="119" t="str">
        <f>+IF('Data 2022'!I16=0,"",'Data 2022'!J16*1000000/'Data 2022'!C16)</f>
        <v/>
      </c>
      <c r="N16" s="119">
        <f>+IF('Data 2022'!L16=0,"",('Data 2022'!M16)*1000000/'Data 2022'!L16)</f>
        <v>911803.24834090122</v>
      </c>
      <c r="O16" s="119">
        <f>+IF('Data 2022'!L16=0,"",('Data 2022'!M16-'Data 2022'!N16)*1000000/'Data 2022'!L16)</f>
        <v>803525.21830247995</v>
      </c>
      <c r="P16" s="120">
        <f>+IF('Data 2022'!L16=0,"",'Data 2022'!L16*1000/'Data 2022'!C16)</f>
        <v>1.957874581139301</v>
      </c>
      <c r="Q16" s="119">
        <f>+IF('Data 2022'!L16=0,"",'Data 2022'!M16*1000000/'Data 2022'!C16)</f>
        <v>1785.1964029268961</v>
      </c>
      <c r="R16" s="119">
        <f>+IF('Data 2022'!O16=0,"",('Data 2022'!P16)*1000000/'Data 2022'!O16)</f>
        <v>76866.736946545949</v>
      </c>
      <c r="S16" s="119">
        <f>+IF('Data 2022'!O16=0,"",('Data 2022'!P16-'Data 2022'!Q16)*1000000/'Data 2022'!O16)</f>
        <v>76618.690313779007</v>
      </c>
      <c r="T16" s="120">
        <f>+IF('Data 2022'!O16=0,"",'Data 2022'!O16*1000/'Data 2022'!C16)</f>
        <v>16.541749299049442</v>
      </c>
      <c r="U16" s="119">
        <f>+IF('Data 2022'!O16=0,"",'Data 2022'!P16*1000000/'Data 2022'!C16)</f>
        <v>1271.5102920057443</v>
      </c>
      <c r="V16" s="119">
        <f>+IF('Data 2022'!X16=0,"",('Data 2022'!Y16)*1000000/'Data 2022'!X16)</f>
        <v>866552.2442588727</v>
      </c>
      <c r="W16" s="119">
        <f>+IF('Data 2022'!X16=0,"",('Data 2022'!Y16-'Data 2022'!Z16)*1000000/'Data 2022'!X16)</f>
        <v>816969.78079331946</v>
      </c>
      <c r="X16" s="120">
        <f>+IF('Data 2022'!X16=0,"",'Data 2022'!X16*1000/'Data 2022'!C16)</f>
        <v>1.3102646515762839</v>
      </c>
      <c r="Y16" s="119">
        <f>+IF('Data 2022'!X16=0,"",'Data 2022'!Y16*1000000/'Data 2022'!C16)</f>
        <v>1135.4127743964987</v>
      </c>
      <c r="Z16" s="119">
        <f>+IF('Data 2022'!AA16=0,"",('Data 2022'!AB16)*1000000/'Data 2022'!AA16)</f>
        <v>810819.12865895173</v>
      </c>
      <c r="AA16" s="119">
        <f>+IF('Data 2022'!AA16=0,"",('Data 2022'!AB16-'Data 2022'!AC16)*1000000/'Data 2022'!AA16)</f>
        <v>786993.39686861809</v>
      </c>
      <c r="AB16" s="120">
        <f>+IF('Data 2022'!AA16=0,"",'Data 2022'!AA16*1000/'Data 2022'!C16)</f>
        <v>2.0091636463106064</v>
      </c>
      <c r="AC16" s="119">
        <f>+IF('Data 2022'!AA16=0,"",'Data 2022'!AB16*1000000/'Data 2022'!C16)</f>
        <v>1629.0683170348082</v>
      </c>
      <c r="AD16" s="119">
        <f>+IF('Data 2022'!AD16=0,"",('Data 2022'!AE16)*1000000/'Data 2022'!AD16)</f>
        <v>22995.543859649122</v>
      </c>
      <c r="AE16" s="119">
        <f>+IF('Data 2022'!AD16=0,"",('Data 2022'!AE16-'Data 2022'!AF16)*1000000/'Data 2022'!AD16)</f>
        <v>22469.228070175439</v>
      </c>
      <c r="AF16" s="120">
        <f>+IF('Data 2022'!AD16=0,"",'Data 2022'!AD16*1000/'Data 2022'!C16)</f>
        <v>3.8979689530192161</v>
      </c>
      <c r="AG16" s="119">
        <f>+IF('Data 2022'!AD16=0,"",'Data 2022'!AE16*1000000/'Data 2022'!C16)</f>
        <v>89.635916022703952</v>
      </c>
      <c r="AH16" s="119">
        <f>+IF('Data 2022'!AG16=0,"",('Data 2022'!AH16)*1000000/'Data 2022'!AG16)</f>
        <v>117454.94871084004</v>
      </c>
      <c r="AI16" s="119">
        <f>+IF('Data 2022'!AG16=0,"",('Data 2022'!AH16-'Data 2022'!AI16)*1000000/'Data 2022'!AG16)</f>
        <v>117454.94871084004</v>
      </c>
      <c r="AJ16" s="120">
        <f>+IF('Data 2022'!AG16=0,"",'Data 2022'!AG16*1000/'Data 2022'!C16)</f>
        <v>2.4666621076386512</v>
      </c>
      <c r="AK16" s="119">
        <f>+IF('Data 2022'!AG16=0,"",'Data 2022'!AH16*1000000/'Data 2022'!C16)</f>
        <v>289.72167133967037</v>
      </c>
      <c r="AL16" s="119">
        <f>+IF('Data 2022'!AJ16=0,"",('Data 2022'!AK16)*1000000/'Data 2022'!AJ16)</f>
        <v>223732.85330261139</v>
      </c>
      <c r="AM16" s="119">
        <f>+IF('Data 2022'!AJ16=0,"",('Data 2022'!AK16-'Data 2022'!AL16)*1000000/'Data 2022'!AJ16)</f>
        <v>223560.04224270349</v>
      </c>
      <c r="AN16" s="120">
        <f>+IF('Data 2022'!AJ16=0,"",'Data 2022'!AJ16*1000/'Data 2022'!C16)</f>
        <v>3.5615126854954524</v>
      </c>
      <c r="AO16" s="119">
        <f>+IF('Data 2022'!AJ16=0,"",'Data 2022'!AK16*1000000/'Data 2022'!C16)</f>
        <v>796.82739519934353</v>
      </c>
      <c r="AP16" s="119" t="str">
        <f>+IF('Data 2022'!AM16=0,"",('Data 2022'!AN16)*1000000/'Data 2022'!AM16)</f>
        <v/>
      </c>
      <c r="AQ16" s="119" t="str">
        <f>+IF('Data 2022'!AM16=0,"",('Data 2022'!AN16-'Data 2022'!#REF!)*1000000/'Data 2022'!AM16)</f>
        <v/>
      </c>
      <c r="AR16" s="120" t="str">
        <f>+IF('Data 2022'!AM16=0,"",'Data 2022'!AM16*1000/'Data 2022'!C16)</f>
        <v/>
      </c>
      <c r="AS16" s="119" t="str">
        <f>+IF('Data 2022'!AM16=0,"",'Data 2022'!AN16*1000000/'Data 2022'!C16)</f>
        <v/>
      </c>
      <c r="AT16" s="119" t="str">
        <f>+IF('Data 2022'!AO16=0,"",('Data 2022'!AP16)*1000000/'Data 2022'!AO16)</f>
        <v/>
      </c>
      <c r="AU16" s="119" t="str">
        <f>+IF('Data 2022'!AO16=0,"",('Data 2022'!AP16-'Data 2022'!#REF!)*1000000/'Data 2022'!AO16)</f>
        <v/>
      </c>
      <c r="AV16" s="120" t="str">
        <f>+IF('Data 2022'!AO16=0,"",'Data 2022'!AO16*1000/'Data 2022'!C16)</f>
        <v/>
      </c>
      <c r="AW16" s="119" t="str">
        <f>+IF('Data 2022'!AO16=0,"",'Data 2022'!AP16*1000000/'Data 2022'!C16)</f>
        <v/>
      </c>
      <c r="AX16" s="119">
        <f>+IF('Data 2022'!U16=0,"",('Data 2022'!V16)*1000000/'Data 2022'!U16)</f>
        <v>643035.39823008853</v>
      </c>
      <c r="AY16" s="119">
        <f>+IF('Data 2022'!U16=0,"",('Data 2022'!V16-'Data 2022'!W16)*1000000/'Data 2022'!U16)</f>
        <v>321517.69911504426</v>
      </c>
      <c r="AZ16" s="120">
        <f>+IF('Data 2022'!U16=0,"",'Data 2022'!U16*1000/'Data 2022'!C16)</f>
        <v>0.92730629829720301</v>
      </c>
      <c r="BA16" s="119">
        <f>+IF('Data 2022'!U16=0,"",'Data 2022'!V16*1000000/'Data 2022'!C16)</f>
        <v>596.29077480681121</v>
      </c>
      <c r="BB16" s="119" t="str">
        <f>+IF(AT16="","",+IF('Data 2022'!BC16=0,0,('Data 2022'!BD16)*1000000/'Data 2022'!BC16))</f>
        <v/>
      </c>
      <c r="BC16" s="119" t="str">
        <f>+IF(AU16="","",+IF('Data 2022'!BC16=0,"",('Data 2022'!BD16-'Data 2022'!BE16)*1000000/'Data 2022'!BC16))</f>
        <v/>
      </c>
      <c r="BD16" s="120" t="str">
        <f>+IF(AV16="","",IF('Data 2022'!BC16=0,"",'Data 2022'!BC16*1000/'Data 2022'!C16))</f>
        <v/>
      </c>
      <c r="BE16" s="119" t="str">
        <f>+IF(AW16="","",IF('Data 2022'!BC16=0,"",('Data 2022'!BD16-'Data 2022'!BE16)*1000000/'Data 2022'!C16))</f>
        <v/>
      </c>
      <c r="BF16" s="119">
        <f>+IF('Data 2022'!BC16-'Data 2022'!BF16=0,"",('Data 2022'!BD16-'Data 2022'!BG16)*1000000/('Data 2022'!BC16-'Data 2022'!BF16))</f>
        <v>237621.15204340109</v>
      </c>
      <c r="BG16" s="119" t="e">
        <f>+IF('Data 2022'!BC16-'Data 2022'!BF16=0,"",('Data 2022'!BD16-'Data 2022'!BE16-'Data 2022'!BG16-'Data 2022'!#REF!)*1000000/('Data 2022'!BC16-'Data 2022'!BF16))</f>
        <v>#REF!</v>
      </c>
      <c r="BH16" s="120">
        <f>+IF('Data 2022'!BC16-'Data 2022'!BF16=0,"",('Data 2022'!BC16-'Data 2022'!BF16)*1000/'Data 2022'!C16)</f>
        <v>34.286398139916571</v>
      </c>
      <c r="BI16" s="119" t="e">
        <f>+IF('Data 2022'!BC16-'Data 2022'!BF16=0,"",('Data 2022'!BD16-'Data 2022'!BE16-'Data 2022'!BG16-'Data 2022'!#REF!)*1000000/'Data 2022'!C16)</f>
        <v>#REF!</v>
      </c>
      <c r="BJ16" s="119" t="str">
        <f>+IF('Data 2022'!BF16=0,"",('Data 2022'!BG16)*1000000/'Data 2022'!BF16)</f>
        <v/>
      </c>
      <c r="BK16" s="119" t="str">
        <f>+IF('Data 2022'!BF16=0,"",('Data 2022'!BG16-'Data 2022'!#REF!)*1000000/'Data 2022'!BF16)</f>
        <v/>
      </c>
      <c r="BL16" s="120" t="str">
        <f>+IF('Data 2022'!BF16=0,"",'Data 2022'!BF16*1000/'Data 2022'!C16)</f>
        <v/>
      </c>
      <c r="BM16" s="119" t="str">
        <f>+IF('Data 2022'!BF16=0,"",('Data 2022'!BG16-'Data 2022'!#REF!)*1000000/'Data 2022'!C16)</f>
        <v/>
      </c>
      <c r="BN16" s="119">
        <f>+IF('Data 2022'!L16+'Data 2022'!O16+'Data 2022'!X16+'Data 2022'!AA16=0,"",('Data 2022'!M16+'Data 2022'!P16+'Data 2022'!Y16+'Data 2022'!AB16)*1000000/('Data 2022'!L16+'Data 2022'!O16+'Data 2022'!X16+'Data 2022'!AA16))</f>
        <v>266793.79740487685</v>
      </c>
      <c r="BO16" s="119">
        <f>+IF('Data 2022'!L16+'Data 2022'!O16+'Data 2022'!X16+'Data 2022'!AA16=0,"",('Data 2022'!M16-'Data 2022'!N16+'Data 2022'!P16-'Data 2022'!Q16+'Data 2022'!Y16-'Data 2022'!Z16+'Data 2022'!AB16-'Data 2022'!AC16)*1000000/('Data 2022'!L16+'Data 2022'!O16+'Data 2022'!X16+'Data 2022'!AA16))</f>
        <v>251718.26302262896</v>
      </c>
      <c r="BP16" s="120">
        <f>+('Data 2022'!L16+'Data 2022'!O16+'Data 2022'!X16+'Data 2022'!AA16)*1000/'Data 2022'!C16</f>
        <v>21.819052178075633</v>
      </c>
      <c r="BQ16" s="119">
        <f>+('Data 2022'!M16-'Data 2022'!N16+'Data 2022'!P16-'Data 2022'!Q16+'Data 2022'!Y16-'Data 2022'!Z16+'Data 2022'!AB16-'Data 2022'!AC16)*1000000/('Data 2022'!C16)</f>
        <v>5492.2539150653083</v>
      </c>
      <c r="BR16" s="122">
        <f>+IF('Data 2022'!AU16=0,"",'Data 2022'!AU16*1000/'Data 2022'!$C16)</f>
        <v>0.75223962251248033</v>
      </c>
      <c r="BS16" s="122">
        <f>+IF('Data 2022'!AV16=0,"",'Data 2022'!AV16*1000/'Data 2022'!$C16)</f>
        <v>0.13677084045681462</v>
      </c>
      <c r="BT16" s="122" t="str">
        <f>+IF('Data 2022'!AS16=0,"",'Data 2022'!AS16*1000/'Data 2022'!$C16)</f>
        <v/>
      </c>
      <c r="BU16" s="122" t="str">
        <f>+IF('Data 2022'!AT16=0,"",'Data 2022'!AT16*1000/'Data 2022'!$C16)</f>
        <v/>
      </c>
      <c r="BV16" s="122">
        <f>+IF('Data 2022'!AU16=0,"",'Data 2022'!AU16*1000/'Data 2022'!$C16)</f>
        <v>0.75223962251248033</v>
      </c>
      <c r="BW16" s="122">
        <f>+IF('Data 2022'!AV16=0,"",'Data 2022'!AV16*1000/'Data 2022'!$C16)</f>
        <v>0.13677084045681462</v>
      </c>
      <c r="BX16" s="122">
        <f>+IF('Data 2022'!AW16=0,"",'Data 2022'!AW16*1000/'Data 2022'!$C16)</f>
        <v>1.2309375641113314</v>
      </c>
      <c r="BY16" s="122" t="str">
        <f>+IF('Data 2022'!AX16=0,"",'Data 2022'!AX16*1000/'Data 2022'!$C16)</f>
        <v/>
      </c>
      <c r="BZ16" s="122">
        <f>+IF('Data 2022'!AY16=0,"",'Data 2022'!AY16*1000/'Data 2022'!$C16)</f>
        <v>0.68385420228407301</v>
      </c>
      <c r="CA16" s="122" t="str">
        <f>+IF('Data 2022'!AZ16=0,"",'Data 2022'!AZ16*1000/'Data 2022'!$C16)</f>
        <v/>
      </c>
      <c r="CB16" s="122">
        <f>+IF('Data 2022'!BA16=0,"",'Data 2022'!BA16*1000/'Data 2022'!$C16)</f>
        <v>2.6670313889078847</v>
      </c>
      <c r="CC16" s="122">
        <f>+IF('Data 2022'!BB16=0,"",'Data 2022'!BB16*1000/'Data 2022'!$C16)</f>
        <v>0.13677084045681462</v>
      </c>
      <c r="CF16" s="81"/>
      <c r="CG16" s="82"/>
      <c r="CH16" s="83"/>
      <c r="CI16" s="84"/>
    </row>
    <row r="17" spans="1:87" x14ac:dyDescent="0.25">
      <c r="A17" s="92" t="s">
        <v>14</v>
      </c>
      <c r="B17" s="119">
        <f>+IF('Data 2022'!D17=0,"",('Data 2022'!E17)*1000000/'Data 2022'!D17)</f>
        <v>265705.78098073008</v>
      </c>
      <c r="C17" s="119" t="e">
        <f>+IF('Data 2022'!D17=0,"",('Data 2022'!E17-'Data 2022'!#REF!)*1000000/'Data 2022'!D17)</f>
        <v>#REF!</v>
      </c>
      <c r="D17" s="120">
        <f>+IF('Data 2022'!D17=0,"",'Data 2022'!D17*1000/'Data 2022'!C17)</f>
        <v>2.8322314416293208</v>
      </c>
      <c r="E17" s="119">
        <f>+IF('Data 2022'!D17=0,"",'Data 2022'!E17*1000000/'Data 2022'!C17)</f>
        <v>752.54026711629763</v>
      </c>
      <c r="F17" s="121">
        <f>+IF('Data 2022'!F17=0,"",('Data 2022'!G17)*1000000/'Data 2022'!F17)</f>
        <v>724832.21476510074</v>
      </c>
      <c r="G17" s="121">
        <f>+IF('Data 2022'!F17=0,"",('Data 2022'!G17-'Data 2022'!H17)*1000000/'Data 2022'!F17)</f>
        <v>666666.66666666686</v>
      </c>
      <c r="H17" s="120">
        <f>+IF('Data 2022'!F17=0,"",'Data 2022'!F17*1000/'Data 2022'!C17)</f>
        <v>0.19834050672227893</v>
      </c>
      <c r="I17" s="119">
        <f>+IF('Data 2022'!F17=0,"",'Data 2022'!G17*1000000/'Data 2022'!C17)</f>
        <v>143.76358876514178</v>
      </c>
      <c r="J17" s="119">
        <f>+IF('Data 2022'!I17=0,"",('Data 2022'!J17)*1000000/'Data 2022'!I17)</f>
        <v>894736.84210526326</v>
      </c>
      <c r="K17" s="119">
        <f>+IF('Data 2022'!I17=0,"",('Data 2022'!J17-'Data 2022'!K17)*1000000/'Data 2022'!I17)</f>
        <v>801009.37274693593</v>
      </c>
      <c r="L17" s="120">
        <f>+IF('Data 2022'!I17=0,"",'Data 2022'!I17*1000/'Data 2022'!C17)</f>
        <v>0.61543240005324573</v>
      </c>
      <c r="M17" s="119">
        <f>+IF('Data 2022'!I17=0,"",'Data 2022'!J17*1000000/'Data 2022'!C17)</f>
        <v>550.65004215290412</v>
      </c>
      <c r="N17" s="119">
        <f>+IF('Data 2022'!L17=0,"",('Data 2022'!M17)*1000000/'Data 2022'!L17)</f>
        <v>789875.08218277455</v>
      </c>
      <c r="O17" s="119">
        <f>+IF('Data 2022'!L17=0,"",('Data 2022'!M17-'Data 2022'!N17)*1000000/'Data 2022'!L17)</f>
        <v>700197.23865877709</v>
      </c>
      <c r="P17" s="120">
        <f>+IF('Data 2022'!L17=0,"",'Data 2022'!L17*1000/'Data 2022'!C17)</f>
        <v>3.3744509029595777</v>
      </c>
      <c r="Q17" s="119">
        <f>+IF('Data 2022'!L17=0,"",'Data 2022'!M17*1000000/'Data 2022'!C17)</f>
        <v>2665.394684296934</v>
      </c>
      <c r="R17" s="119">
        <f>+IF('Data 2022'!O17=0,"",('Data 2022'!P17)*1000000/'Data 2022'!O17)</f>
        <v>123170.50859860959</v>
      </c>
      <c r="S17" s="119">
        <f>+IF('Data 2022'!O17=0,"",('Data 2022'!P17-'Data 2022'!Q17)*1000000/'Data 2022'!O17)</f>
        <v>103046.10318331505</v>
      </c>
      <c r="T17" s="120">
        <f>+IF('Data 2022'!O17=0,"",'Data 2022'!O17*1000/'Data 2022'!C17)</f>
        <v>9.7013799529662332</v>
      </c>
      <c r="U17" s="119">
        <f>+IF('Data 2022'!O17=0,"",'Data 2022'!P17*1000000/'Data 2022'!C17)</f>
        <v>1194.9239029152061</v>
      </c>
      <c r="V17" s="119">
        <f>+IF('Data 2022'!X17=0,"",('Data 2022'!Y17)*1000000/'Data 2022'!X17)</f>
        <v>1584629.1866028709</v>
      </c>
      <c r="W17" s="119">
        <f>+IF('Data 2022'!X17=0,"",('Data 2022'!Y17-'Data 2022'!Z17)*1000000/'Data 2022'!X17)</f>
        <v>1204844.4976076558</v>
      </c>
      <c r="X17" s="120">
        <f>+IF('Data 2022'!X17=0,"",'Data 2022'!X17*1000/'Data 2022'!C17)</f>
        <v>1.4837822247859076</v>
      </c>
      <c r="Y17" s="119">
        <f>+IF('Data 2022'!X17=0,"",'Data 2022'!Y17*1000000/'Data 2022'!C17)</f>
        <v>2351.244619958291</v>
      </c>
      <c r="Z17" s="119">
        <f>+IF('Data 2022'!AA17=0,"",('Data 2022'!AB17)*1000000/'Data 2022'!AA17)</f>
        <v>859347.44268077589</v>
      </c>
      <c r="AA17" s="119">
        <f>+IF('Data 2022'!AA17=0,"",('Data 2022'!AB17-'Data 2022'!AC17)*1000000/'Data 2022'!AA17)</f>
        <v>752204.58553791884</v>
      </c>
      <c r="AB17" s="120">
        <f>+IF('Data 2022'!AA17=0,"",'Data 2022'!AA17*1000/'Data 2022'!C17)</f>
        <v>3.0190353640679772</v>
      </c>
      <c r="AC17" s="119">
        <f>+IF('Data 2022'!AA17=0,"",'Data 2022'!AB17*1000000/'Data 2022'!C17)</f>
        <v>2594.4003194746415</v>
      </c>
      <c r="AD17" s="119">
        <f>+IF('Data 2022'!AD17=0,"",('Data 2022'!AE17)*1000000/'Data 2022'!AD17)</f>
        <v>26220.614828209764</v>
      </c>
      <c r="AE17" s="119">
        <f>+IF('Data 2022'!AD17=0,"",('Data 2022'!AE17-'Data 2022'!AF17)*1000000/'Data 2022'!AD17)</f>
        <v>26220.614828209764</v>
      </c>
      <c r="AF17" s="120">
        <f>+IF('Data 2022'!AD17=0,"",'Data 2022'!AD17*1000/'Data 2022'!C17)</f>
        <v>4.416736921506855</v>
      </c>
      <c r="AG17" s="119">
        <f>+IF('Data 2022'!AD17=0,"",'Data 2022'!AE17*1000000/'Data 2022'!C17)</f>
        <v>115.8095576163642</v>
      </c>
      <c r="AH17" s="119">
        <f>+IF('Data 2022'!AG17=0,"",('Data 2022'!AH17)*1000000/'Data 2022'!AG17)</f>
        <v>156897.78413152252</v>
      </c>
      <c r="AI17" s="119">
        <f>+IF('Data 2022'!AG17=0,"",('Data 2022'!AH17-'Data 2022'!AI17)*1000000/'Data 2022'!AG17)</f>
        <v>156897.78413152252</v>
      </c>
      <c r="AJ17" s="120">
        <f>+IF('Data 2022'!AG17=0,"",'Data 2022'!AG17*1000/'Data 2022'!C17)</f>
        <v>2.4830279096596706</v>
      </c>
      <c r="AK17" s="119">
        <f>+IF('Data 2022'!AG17=0,"",'Data 2022'!AH17*1000000/'Data 2022'!C17)</f>
        <v>389.5815769623286</v>
      </c>
      <c r="AL17" s="119">
        <f>+IF('Data 2022'!AJ17=0,"",('Data 2022'!AK17)*1000000/'Data 2022'!AJ17)</f>
        <v>273381.29496402876</v>
      </c>
      <c r="AM17" s="119">
        <f>+IF('Data 2022'!AJ17=0,"",('Data 2022'!AK17-'Data 2022'!AL17)*1000000/'Data 2022'!AJ17)</f>
        <v>271997.78638627561</v>
      </c>
      <c r="AN17" s="120">
        <f>+IF('Data 2022'!AJ17=0,"",'Data 2022'!AJ17*1000/'Data 2022'!C17)</f>
        <v>3.2071704308470514</v>
      </c>
      <c r="AO17" s="119">
        <f>+IF('Data 2022'!AJ17=0,"",'Data 2022'!AK17*1000000/'Data 2022'!C17)</f>
        <v>876.78040555530902</v>
      </c>
      <c r="AP17" s="119">
        <f>+IF('Data 2022'!AM17=0,"",('Data 2022'!AN17)*1000000/'Data 2022'!AM17)</f>
        <v>56074.766355140186</v>
      </c>
      <c r="AQ17" s="119" t="e">
        <f>+IF('Data 2022'!AM17=0,"",('Data 2022'!AN17-'Data 2022'!#REF!)*1000000/'Data 2022'!AM17)</f>
        <v>#REF!</v>
      </c>
      <c r="AR17" s="120">
        <f>+IF('Data 2022'!AM17=0,"",'Data 2022'!AM17*1000/'Data 2022'!C17)</f>
        <v>0.5697297776988951</v>
      </c>
      <c r="AS17" s="119">
        <f>+IF('Data 2022'!AM17=0,"",'Data 2022'!AN17*1000000/'Data 2022'!C17)</f>
        <v>31.947464170031505</v>
      </c>
      <c r="AT17" s="119">
        <f>+IF('Data 2022'!AO17=0,"",('Data 2022'!AP17)*1000000/'Data 2022'!AO17)</f>
        <v>81705.150976909412</v>
      </c>
      <c r="AU17" s="119" t="e">
        <f>+IF('Data 2022'!AO17=0,"",('Data 2022'!AP17-'Data 2022'!#REF!)*1000000/'Data 2022'!AO17)</f>
        <v>#REF!</v>
      </c>
      <c r="AV17" s="120">
        <f>+IF('Data 2022'!AO17=0,"",'Data 2022'!AO17*1000/'Data 2022'!C17)</f>
        <v>1.4988685273106448</v>
      </c>
      <c r="AW17" s="119">
        <f>+IF('Data 2022'!AO17=0,"",'Data 2022'!AP17*1000000/'Data 2022'!C17)</f>
        <v>122.46527931845409</v>
      </c>
      <c r="AX17" s="119">
        <f>+IF('Data 2022'!U17=0,"",('Data 2022'!V17)*1000000/'Data 2022'!U17)</f>
        <v>594005.44959128066</v>
      </c>
      <c r="AY17" s="119">
        <f>+IF('Data 2022'!U17=0,"",('Data 2022'!V17-'Data 2022'!W17)*1000000/'Data 2022'!U17)</f>
        <v>294277.92915531335</v>
      </c>
      <c r="AZ17" s="120">
        <f>+IF('Data 2022'!U17=0,"",'Data 2022'!U17*1000/'Data 2022'!C17)</f>
        <v>0.81421662155566399</v>
      </c>
      <c r="BA17" s="119">
        <f>+IF('Data 2022'!U17=0,"",'Data 2022'!V17*1000000/'Data 2022'!C17)</f>
        <v>483.64911035186583</v>
      </c>
      <c r="BB17" s="119">
        <f>+IF(AT17="","",+IF('Data 2022'!BC17=0,0,('Data 2022'!BD17)*1000000/'Data 2022'!BC17))</f>
        <v>358712.9907014746</v>
      </c>
      <c r="BC17" s="119" t="e">
        <f>+IF(AU17="","",+IF('Data 2022'!BC17=0,"",('Data 2022'!BD17-'Data 2022'!BE17)*1000000/'Data 2022'!BC17))</f>
        <v>#REF!</v>
      </c>
      <c r="BD17" s="120">
        <f>+IF(AV17="","",IF('Data 2022'!BC17=0,"",'Data 2022'!BC17*1000/'Data 2022'!C17))</f>
        <v>34.214402981763321</v>
      </c>
      <c r="BE17" s="119">
        <f>+IF(AW17="","",IF('Data 2022'!BC17=0,"",('Data 2022'!BD17-'Data 2022'!BE17)*1000000/'Data 2022'!C17))</f>
        <v>10570.617207259178</v>
      </c>
      <c r="BF17" s="119">
        <f>+IF('Data 2022'!BC17-'Data 2022'!BF17=0,"",('Data 2022'!BD17-'Data 2022'!BG17)*1000000/('Data 2022'!BC17-'Data 2022'!BF17))</f>
        <v>376992.8361422834</v>
      </c>
      <c r="BG17" s="119" t="e">
        <f>+IF('Data 2022'!BC17-'Data 2022'!BF17=0,"",('Data 2022'!BD17-'Data 2022'!BE17-'Data 2022'!BG17-'Data 2022'!#REF!)*1000000/('Data 2022'!BC17-'Data 2022'!BF17))</f>
        <v>#REF!</v>
      </c>
      <c r="BH17" s="120">
        <f>+IF('Data 2022'!BC17-'Data 2022'!BF17=0,"",('Data 2022'!BC17-'Data 2022'!BF17)*1000/'Data 2022'!C17)</f>
        <v>32.145804676753784</v>
      </c>
      <c r="BI17" s="119" t="e">
        <f>+IF('Data 2022'!BC17-'Data 2022'!BF17=0,"",('Data 2022'!BD17-'Data 2022'!BE17-'Data 2022'!BG17-'Data 2022'!#REF!)*1000000/'Data 2022'!C17)</f>
        <v>#REF!</v>
      </c>
      <c r="BJ17" s="119">
        <f>+IF('Data 2022'!BF17=0,"",('Data 2022'!BG17)*1000000/'Data 2022'!BF17)</f>
        <v>74646.07464607463</v>
      </c>
      <c r="BK17" s="119" t="e">
        <f>+IF('Data 2022'!BF17=0,"",('Data 2022'!BG17-'Data 2022'!#REF!)*1000000/'Data 2022'!BF17)</f>
        <v>#REF!</v>
      </c>
      <c r="BL17" s="120">
        <f>+IF('Data 2022'!BF17=0,"",'Data 2022'!BF17*1000/'Data 2022'!C17)</f>
        <v>2.06859830500954</v>
      </c>
      <c r="BM17" s="119" t="e">
        <f>+IF('Data 2022'!BF17=0,"",('Data 2022'!BG17-'Data 2022'!#REF!)*1000000/'Data 2022'!C17)</f>
        <v>#REF!</v>
      </c>
      <c r="BN17" s="119">
        <f>+IF('Data 2022'!L17+'Data 2022'!O17+'Data 2022'!X17+'Data 2022'!AA17=0,"",('Data 2022'!M17+'Data 2022'!P17+'Data 2022'!Y17+'Data 2022'!AB17)*1000000/('Data 2022'!L17+'Data 2022'!O17+'Data 2022'!X17+'Data 2022'!AA17))</f>
        <v>500946.56334401894</v>
      </c>
      <c r="BO17" s="119">
        <f>+IF('Data 2022'!L17+'Data 2022'!O17+'Data 2022'!X17+'Data 2022'!AA17=0,"",('Data 2022'!M17-'Data 2022'!N17+'Data 2022'!P17-'Data 2022'!Q17+'Data 2022'!Y17-'Data 2022'!Z17+'Data 2022'!AB17-'Data 2022'!AC17)*1000000/('Data 2022'!L17+'Data 2022'!O17+'Data 2022'!X17+'Data 2022'!AA17))</f>
        <v>422167.25143246591</v>
      </c>
      <c r="BP17" s="120">
        <f>+('Data 2022'!L17+'Data 2022'!O17+'Data 2022'!X17+'Data 2022'!AA17)*1000/'Data 2022'!C17</f>
        <v>17.578648444779695</v>
      </c>
      <c r="BQ17" s="119">
        <f>+('Data 2022'!M17-'Data 2022'!N17+'Data 2022'!P17-'Data 2022'!Q17+'Data 2022'!Y17-'Data 2022'!Z17+'Data 2022'!AB17-'Data 2022'!AC17)*1000000/('Data 2022'!C17)</f>
        <v>7421.1296978302362</v>
      </c>
      <c r="BR17" s="122">
        <f>+IF('Data 2022'!AU17=0,"",'Data 2022'!AU17*1000/'Data 2022'!$C17)</f>
        <v>1.242401384390114</v>
      </c>
      <c r="BS17" s="122">
        <f>+IF('Data 2022'!AV17=0,"",'Data 2022'!AV17*1000/'Data 2022'!$C17)</f>
        <v>0.39934330212539382</v>
      </c>
      <c r="BT17" s="122">
        <f>+IF('Data 2022'!AS17=0,"",'Data 2022'!AS17*1000/'Data 2022'!$C17)</f>
        <v>0.13311443404179793</v>
      </c>
      <c r="BU17" s="122" t="str">
        <f>+IF('Data 2022'!AT17=0,"",'Data 2022'!AT17*1000/'Data 2022'!$C17)</f>
        <v/>
      </c>
      <c r="BV17" s="122">
        <f>+IF('Data 2022'!AU17=0,"",'Data 2022'!AU17*1000/'Data 2022'!$C17)</f>
        <v>1.242401384390114</v>
      </c>
      <c r="BW17" s="122">
        <f>+IF('Data 2022'!AV17=0,"",'Data 2022'!AV17*1000/'Data 2022'!$C17)</f>
        <v>0.39934330212539382</v>
      </c>
      <c r="BX17" s="122">
        <f>+IF('Data 2022'!AW17=0,"",'Data 2022'!AW17*1000/'Data 2022'!$C17)</f>
        <v>1.3755158184319121</v>
      </c>
      <c r="BY17" s="122">
        <f>+IF('Data 2022'!AX17=0,"",'Data 2022'!AX17*1000/'Data 2022'!$C17)</f>
        <v>8.8742956027865291E-2</v>
      </c>
      <c r="BZ17" s="122">
        <f>+IF('Data 2022'!AY17=0,"",'Data 2022'!AY17*1000/'Data 2022'!$C17)</f>
        <v>0.57682921418112443</v>
      </c>
      <c r="CA17" s="122">
        <f>+IF('Data 2022'!AZ17=0,"",'Data 2022'!AZ17*1000/'Data 2022'!$C17)</f>
        <v>0.22185739006966321</v>
      </c>
      <c r="CB17" s="122">
        <f>+IF('Data 2022'!BA17=0,"",'Data 2022'!BA17*1000/'Data 2022'!$C17)</f>
        <v>3.5497182411146113</v>
      </c>
      <c r="CC17" s="122">
        <f>+IF('Data 2022'!BB17=0,"",'Data 2022'!BB17*1000/'Data 2022'!$C17)</f>
        <v>0.70994364822292233</v>
      </c>
      <c r="CF17" s="81" t="e">
        <f>+IF('Data 2022'!BD17-'Data 2022'!BG17-'Data 2022'!E17+'Data 2022'!BE17+'Data 2022'!#REF!+'Data 2022'!#REF!=0,"",('Data 2022'!BD17-'Data 2022'!BG17-'Data 2022'!E17+'Data 2022'!BE17+'Data 2022'!#REF!+'Data 2022'!#REF!)*1000000/('Data 2022'!BC17-'Data 2022'!BF17-'Data 2022'!D17))</f>
        <v>#REF!</v>
      </c>
      <c r="CG17" s="82">
        <f>+IF('Data 2022'!BD17-'Data 2022'!BG17-'Data 2022'!E17=0,"",('Data 2022'!BD17-'Data 2022'!BG17-'Data 2022'!E17)*1000000/('Data 2022'!BC17-'Data 2022'!BF17-'Data 2022'!D17))</f>
        <v>387745.21675950609</v>
      </c>
      <c r="CH17" s="83">
        <f>+IF('Data 2022'!BC17-'Data 2022'!BF17-'Data 2022'!D17=0,"",('Data 2022'!BC17-'Data 2022'!BF17-'Data 2022'!D17)*1000/'Data 2022'!C17)</f>
        <v>29.313573235124462</v>
      </c>
      <c r="CI17" s="84">
        <f>+IF('Data 2022'!BD17-'Data 2022'!BG17-'Data 2022'!E17=0,"",('Data 2022'!BD17-'Data 2022'!BG17-'Data 2022'!E17)*1000000/'Data 2022'!C17)</f>
        <v>11366.19780804899</v>
      </c>
    </row>
    <row r="18" spans="1:87" x14ac:dyDescent="0.25">
      <c r="A18" s="92" t="s">
        <v>15</v>
      </c>
      <c r="B18" s="119">
        <f>+IF('Data 2022'!D18=0,"",('Data 2022'!E18)*1000000/'Data 2022'!D18)</f>
        <v>278195.48872180452</v>
      </c>
      <c r="C18" s="119" t="e">
        <f>+IF('Data 2022'!D18=0,"",('Data 2022'!E18-'Data 2022'!#REF!)*1000000/'Data 2022'!D18)</f>
        <v>#REF!</v>
      </c>
      <c r="D18" s="120">
        <f>+IF('Data 2022'!D18=0,"",'Data 2022'!D18*1000/'Data 2022'!C18)</f>
        <v>1.5301426599171652</v>
      </c>
      <c r="E18" s="119">
        <f>+IF('Data 2022'!D18=0,"",'Data 2022'!E18*1000000/'Data 2022'!C18)</f>
        <v>425.67878508973769</v>
      </c>
      <c r="F18" s="121">
        <f>+IF('Data 2022'!F18=0,"",('Data 2022'!G18)*1000000/'Data 2022'!F18)</f>
        <v>1000000</v>
      </c>
      <c r="G18" s="121">
        <f>+IF('Data 2022'!F18=0,"",('Data 2022'!G18-'Data 2022'!H18)*1000000/'Data 2022'!F18)</f>
        <v>700000</v>
      </c>
      <c r="H18" s="120">
        <f>+IF('Data 2022'!F18=0,"",'Data 2022'!F18*1000/'Data 2022'!C18)</f>
        <v>5.7524160147261853E-2</v>
      </c>
      <c r="I18" s="119">
        <f>+IF('Data 2022'!F18=0,"",'Data 2022'!G18*1000000/'Data 2022'!C18)</f>
        <v>57.524160147261853</v>
      </c>
      <c r="J18" s="119">
        <f>+IF('Data 2022'!I18=0,"",('Data 2022'!J18)*1000000/'Data 2022'!I18)</f>
        <v>1700000</v>
      </c>
      <c r="K18" s="119">
        <f>+IF('Data 2022'!I18=0,"",('Data 2022'!J18-'Data 2022'!K18)*1000000/'Data 2022'!I18)</f>
        <v>1358333.333333333</v>
      </c>
      <c r="L18" s="120">
        <f>+IF('Data 2022'!I18=0,"",'Data 2022'!I18*1000/'Data 2022'!C18)</f>
        <v>0.69028992176714221</v>
      </c>
      <c r="M18" s="119">
        <f>+IF('Data 2022'!I18=0,"",'Data 2022'!J18*1000000/'Data 2022'!C18)</f>
        <v>1173.4928670041418</v>
      </c>
      <c r="N18" s="119">
        <f>+IF('Data 2022'!L18=0,"",('Data 2022'!M18)*1000000/'Data 2022'!L18)</f>
        <v>756272.40143369185</v>
      </c>
      <c r="O18" s="119">
        <f>+IF('Data 2022'!L18=0,"",('Data 2022'!M18-'Data 2022'!N18)*1000000/'Data 2022'!L18)</f>
        <v>657706.09318996419</v>
      </c>
      <c r="P18" s="120">
        <f>+IF('Data 2022'!L18=0,"",'Data 2022'!L18*1000/'Data 2022'!C18)</f>
        <v>3.2098481362172113</v>
      </c>
      <c r="Q18" s="119">
        <f>+IF('Data 2022'!L18=0,"",'Data 2022'!M18*1000000/'Data 2022'!C18)</f>
        <v>2427.5195582144502</v>
      </c>
      <c r="R18" s="119">
        <f>+IF('Data 2022'!O18=0,"",('Data 2022'!P18)*1000000/'Data 2022'!O18)</f>
        <v>110794.10366143603</v>
      </c>
      <c r="S18" s="119">
        <f>+IF('Data 2022'!O18=0,"",('Data 2022'!P18-'Data 2022'!Q18)*1000000/'Data 2022'!O18)</f>
        <v>110794.10366143603</v>
      </c>
      <c r="T18" s="120">
        <f>+IF('Data 2022'!O18=0,"",'Data 2022'!O18*1000/'Data 2022'!C18)</f>
        <v>12.097330878969167</v>
      </c>
      <c r="U18" s="119">
        <f>+IF('Data 2022'!O18=0,"",'Data 2022'!P18*1000000/'Data 2022'!C18)</f>
        <v>1340.3129314312012</v>
      </c>
      <c r="V18" s="119">
        <f>+IF('Data 2022'!X18=0,"",('Data 2022'!Y18)*1000000/'Data 2022'!X18)</f>
        <v>1351449.2753623188</v>
      </c>
      <c r="W18" s="119">
        <f>+IF('Data 2022'!X18=0,"",('Data 2022'!Y18-'Data 2022'!Z18)*1000000/'Data 2022'!X18)</f>
        <v>1105072.4637681157</v>
      </c>
      <c r="X18" s="120">
        <f>+IF('Data 2022'!X18=0,"",'Data 2022'!X18*1000/'Data 2022'!C18)</f>
        <v>1.5876668200644271</v>
      </c>
      <c r="Y18" s="119">
        <f>+IF('Data 2022'!X18=0,"",'Data 2022'!Y18*1000000/'Data 2022'!C18)</f>
        <v>2145.6511734928672</v>
      </c>
      <c r="Z18" s="119">
        <f>+IF('Data 2022'!AA18=0,"",('Data 2022'!AB18)*1000000/'Data 2022'!AA18)</f>
        <v>664728.68217054266</v>
      </c>
      <c r="AA18" s="119">
        <f>+IF('Data 2022'!AA18=0,"",('Data 2022'!AB18-'Data 2022'!AC18)*1000000/'Data 2022'!AA18)</f>
        <v>649224.80620155041</v>
      </c>
      <c r="AB18" s="120">
        <f>+IF('Data 2022'!AA18=0,"",'Data 2022'!AA18*1000/'Data 2022'!C18)</f>
        <v>2.9682466635987113</v>
      </c>
      <c r="AC18" s="119">
        <f>+IF('Data 2022'!AA18=0,"",'Data 2022'!AB18*1000000/'Data 2022'!C18)</f>
        <v>1973.0786930510815</v>
      </c>
      <c r="AD18" s="119">
        <f>+IF('Data 2022'!AD18=0,"",('Data 2022'!AE18)*1000000/'Data 2022'!AD18)</f>
        <v>20111.73184357542</v>
      </c>
      <c r="AE18" s="119">
        <f>+IF('Data 2022'!AD18=0,"",('Data 2022'!AE18-'Data 2022'!AF18)*1000000/'Data 2022'!AD18)</f>
        <v>20111.73184357542</v>
      </c>
      <c r="AF18" s="120">
        <f>+IF('Data 2022'!AD18=0,"",'Data 2022'!AD18*1000/'Data 2022'!C18)</f>
        <v>5.1484123331799356</v>
      </c>
      <c r="AG18" s="119">
        <f>+IF('Data 2022'!AD18=0,"",'Data 2022'!AE18*1000000/'Data 2022'!C18)</f>
        <v>103.54348826507133</v>
      </c>
      <c r="AH18" s="119">
        <f>+IF('Data 2022'!AG18=0,"",('Data 2022'!AH18)*1000000/'Data 2022'!AG18)</f>
        <v>154882.15488215489</v>
      </c>
      <c r="AI18" s="119">
        <f>+IF('Data 2022'!AG18=0,"",('Data 2022'!AH18-'Data 2022'!AI18)*1000000/'Data 2022'!AG18)</f>
        <v>154882.15488215489</v>
      </c>
      <c r="AJ18" s="120">
        <f>+IF('Data 2022'!AG18=0,"",'Data 2022'!AG18*1000/'Data 2022'!C18)</f>
        <v>3.4169351127473537</v>
      </c>
      <c r="AK18" s="119">
        <f>+IF('Data 2022'!AG18=0,"",'Data 2022'!AH18*1000000/'Data 2022'!C18)</f>
        <v>529.22227335480898</v>
      </c>
      <c r="AL18" s="119">
        <f>+IF('Data 2022'!AJ18=0,"",('Data 2022'!AK18)*1000000/'Data 2022'!AJ18)</f>
        <v>179617.83439490446</v>
      </c>
      <c r="AM18" s="119">
        <f>+IF('Data 2022'!AJ18=0,"",('Data 2022'!AK18-'Data 2022'!AL18)*1000000/'Data 2022'!AJ18)</f>
        <v>177070.0636942675</v>
      </c>
      <c r="AN18" s="120">
        <f>+IF('Data 2022'!AJ18=0,"",'Data 2022'!AJ18*1000/'Data 2022'!C18)</f>
        <v>4.5156465715600556</v>
      </c>
      <c r="AO18" s="119">
        <f>+IF('Data 2022'!AJ18=0,"",'Data 2022'!AK18*1000000/'Data 2022'!C18)</f>
        <v>811.09065807639206</v>
      </c>
      <c r="AP18" s="119">
        <f>+IF('Data 2022'!AM18=0,"",('Data 2022'!AN18)*1000000/'Data 2022'!AM18)</f>
        <v>32786.885245901642</v>
      </c>
      <c r="AQ18" s="119" t="e">
        <f>+IF('Data 2022'!AM18=0,"",('Data 2022'!AN18-'Data 2022'!#REF!)*1000000/'Data 2022'!AM18)</f>
        <v>#REF!</v>
      </c>
      <c r="AR18" s="120">
        <f>+IF('Data 2022'!AM18=0,"",'Data 2022'!AM18*1000/'Data 2022'!C18)</f>
        <v>1.0526921306948918</v>
      </c>
      <c r="AS18" s="119">
        <f>+IF('Data 2022'!AM18=0,"",'Data 2022'!AN18*1000000/'Data 2022'!C18)</f>
        <v>34.514496088357113</v>
      </c>
      <c r="AT18" s="119">
        <f>+IF('Data 2022'!AO18=0,"",('Data 2022'!AP18)*1000000/'Data 2022'!AO18)</f>
        <v>33519.553072625698</v>
      </c>
      <c r="AU18" s="119" t="e">
        <f>+IF('Data 2022'!AO18=0,"",('Data 2022'!AP18-'Data 2022'!#REF!)*1000000/'Data 2022'!AO18)</f>
        <v>#REF!</v>
      </c>
      <c r="AV18" s="120">
        <f>+IF('Data 2022'!AO18=0,"",'Data 2022'!AO18*1000/'Data 2022'!C18)</f>
        <v>2.0593649332719743</v>
      </c>
      <c r="AW18" s="119">
        <f>+IF('Data 2022'!AO18=0,"",'Data 2022'!AP18*1000000/'Data 2022'!C18)</f>
        <v>69.028992176714226</v>
      </c>
      <c r="AX18" s="119">
        <f>+IF('Data 2022'!U18=0,"",('Data 2022'!V18)*1000000/'Data 2022'!U18)</f>
        <v>504464.28571428574</v>
      </c>
      <c r="AY18" s="119">
        <f>+IF('Data 2022'!U18=0,"",('Data 2022'!V18-'Data 2022'!W18)*1000000/'Data 2022'!U18)</f>
        <v>254464.28571428577</v>
      </c>
      <c r="AZ18" s="120">
        <f>+IF('Data 2022'!U18=0,"",'Data 2022'!U18*1000/'Data 2022'!C18)</f>
        <v>1.2885411872986654</v>
      </c>
      <c r="BA18" s="119">
        <f>+IF('Data 2022'!U18=0,"",'Data 2022'!V18*1000000/'Data 2022'!C18)</f>
        <v>650.02300966405892</v>
      </c>
      <c r="BB18" s="119">
        <f>+IF(AT18="","",+IF('Data 2022'!BC18=0,0,('Data 2022'!BD18)*1000000/'Data 2022'!BC18))</f>
        <v>296312.42740998836</v>
      </c>
      <c r="BC18" s="119" t="e">
        <f>+IF(AU18="","",+IF('Data 2022'!BC18=0,"",('Data 2022'!BD18-'Data 2022'!BE18)*1000000/'Data 2022'!BC18))</f>
        <v>#REF!</v>
      </c>
      <c r="BD18" s="120">
        <f>+IF(AV18="","",IF('Data 2022'!BC18=0,"",'Data 2022'!BC18*1000/'Data 2022'!C18))</f>
        <v>39.622641509433961</v>
      </c>
      <c r="BE18" s="119">
        <f>+IF(AW18="","",IF('Data 2022'!BC18=0,"",('Data 2022'!BD18-'Data 2022'!BE18)*1000000/'Data 2022'!C18))</f>
        <v>10400.368154624939</v>
      </c>
      <c r="BF18" s="119">
        <f>+IF('Data 2022'!BC18-'Data 2022'!BF18=0,"",('Data 2022'!BD18-'Data 2022'!BG18)*1000000/('Data 2022'!BC18-'Data 2022'!BF18))</f>
        <v>318733.25980778312</v>
      </c>
      <c r="BG18" s="119" t="e">
        <f>+IF('Data 2022'!BC18-'Data 2022'!BF18=0,"",('Data 2022'!BD18-'Data 2022'!BE18-'Data 2022'!BG18-'Data 2022'!#REF!)*1000000/('Data 2022'!BC18-'Data 2022'!BF18))</f>
        <v>#REF!</v>
      </c>
      <c r="BH18" s="120">
        <f>+IF('Data 2022'!BC18-'Data 2022'!BF18=0,"",('Data 2022'!BC18-'Data 2022'!BF18)*1000/'Data 2022'!C18)</f>
        <v>36.510584445467089</v>
      </c>
      <c r="BI18" s="119" t="e">
        <f>+IF('Data 2022'!BC18-'Data 2022'!BF18=0,"",('Data 2022'!BD18-'Data 2022'!BE18-'Data 2022'!BG18-'Data 2022'!#REF!)*1000000/'Data 2022'!C18)</f>
        <v>#REF!</v>
      </c>
      <c r="BJ18" s="119">
        <f>+IF('Data 2022'!BF18=0,"",('Data 2022'!BG18)*1000000/'Data 2022'!BF18)</f>
        <v>33271.719038817006</v>
      </c>
      <c r="BK18" s="119" t="e">
        <f>+IF('Data 2022'!BF18=0,"",('Data 2022'!BG18-'Data 2022'!#REF!)*1000000/'Data 2022'!BF18)</f>
        <v>#REF!</v>
      </c>
      <c r="BL18" s="120">
        <f>+IF('Data 2022'!BF18=0,"",'Data 2022'!BF18*1000/'Data 2022'!C18)</f>
        <v>3.1120570639668657</v>
      </c>
      <c r="BM18" s="119" t="e">
        <f>+IF('Data 2022'!BF18=0,"",('Data 2022'!BG18-'Data 2022'!#REF!)*1000000/'Data 2022'!C18)</f>
        <v>#REF!</v>
      </c>
      <c r="BN18" s="119">
        <f>+IF('Data 2022'!L18+'Data 2022'!O18+'Data 2022'!X18+'Data 2022'!AA18=0,"",('Data 2022'!M18+'Data 2022'!P18+'Data 2022'!Y18+'Data 2022'!AB18)*1000000/('Data 2022'!L18+'Data 2022'!O18+'Data 2022'!X18+'Data 2022'!AA18))</f>
        <v>397046.0469157254</v>
      </c>
      <c r="BO18" s="119">
        <f>+IF('Data 2022'!L18+'Data 2022'!O18+'Data 2022'!X18+'Data 2022'!AA18=0,"",('Data 2022'!M18-'Data 2022'!N18+'Data 2022'!P18-'Data 2022'!Q18+'Data 2022'!Y18-'Data 2022'!Z18+'Data 2022'!AB18-'Data 2022'!AC18)*1000000/('Data 2022'!L18+'Data 2022'!O18+'Data 2022'!X18+'Data 2022'!AA18))</f>
        <v>359108.02200984646</v>
      </c>
      <c r="BP18" s="120">
        <f>+('Data 2022'!L18+'Data 2022'!O18+'Data 2022'!X18+'Data 2022'!AA18)*1000/'Data 2022'!C18</f>
        <v>19.863092498849522</v>
      </c>
      <c r="BQ18" s="119">
        <f>+('Data 2022'!M18-'Data 2022'!N18+'Data 2022'!P18-'Data 2022'!Q18+'Data 2022'!Y18-'Data 2022'!Z18+'Data 2022'!AB18-'Data 2022'!AC18)*1000000/('Data 2022'!C18)</f>
        <v>7132.9958582604695</v>
      </c>
      <c r="BR18" s="122">
        <f>+IF('Data 2022'!AU18=0,"",'Data 2022'!AU18*1000/'Data 2022'!$C18)</f>
        <v>1.5531523239760701</v>
      </c>
      <c r="BS18" s="122">
        <f>+IF('Data 2022'!AV18=0,"",'Data 2022'!AV18*1000/'Data 2022'!$C18)</f>
        <v>0.40266912103083297</v>
      </c>
      <c r="BT18" s="122">
        <f>+IF('Data 2022'!AS18=0,"",'Data 2022'!AS18*1000/'Data 2022'!$C18)</f>
        <v>0.57524160147261849</v>
      </c>
      <c r="BU18" s="122">
        <f>+IF('Data 2022'!AT18=0,"",'Data 2022'!AT18*1000/'Data 2022'!$C18)</f>
        <v>0.46019328117809483</v>
      </c>
      <c r="BV18" s="122">
        <f>+IF('Data 2022'!AU18=0,"",'Data 2022'!AU18*1000/'Data 2022'!$C18)</f>
        <v>1.5531523239760701</v>
      </c>
      <c r="BW18" s="122">
        <f>+IF('Data 2022'!AV18=0,"",'Data 2022'!AV18*1000/'Data 2022'!$C18)</f>
        <v>0.40266912103083297</v>
      </c>
      <c r="BX18" s="122">
        <f>+IF('Data 2022'!AW18=0,"",'Data 2022'!AW18*1000/'Data 2022'!$C18)</f>
        <v>1.4381040036815462</v>
      </c>
      <c r="BY18" s="122">
        <f>+IF('Data 2022'!AX18=0,"",'Data 2022'!AX18*1000/'Data 2022'!$C18)</f>
        <v>0.17257248044178555</v>
      </c>
      <c r="BZ18" s="122">
        <f>+IF('Data 2022'!AY18=0,"",'Data 2022'!AY18*1000/'Data 2022'!$C18)</f>
        <v>1.495628163828808</v>
      </c>
      <c r="CA18" s="122">
        <f>+IF('Data 2022'!AZ18=0,"",'Data 2022'!AZ18*1000/'Data 2022'!$C18)</f>
        <v>0.6327657616198803</v>
      </c>
      <c r="CB18" s="122">
        <f>+IF('Data 2022'!BA18=0,"",'Data 2022'!BA18*1000/'Data 2022'!$C18)</f>
        <v>5.1196502531063048</v>
      </c>
      <c r="CC18" s="122">
        <f>+IF('Data 2022'!BB18=0,"",'Data 2022'!BB18*1000/'Data 2022'!$C18)</f>
        <v>1.6682006442705937</v>
      </c>
      <c r="CF18" s="81" t="e">
        <f>+IF('Data 2022'!BD18-'Data 2022'!BG18-'Data 2022'!E18+'Data 2022'!BE18+'Data 2022'!#REF!+'Data 2022'!#REF!=0,"",('Data 2022'!BD18-'Data 2022'!BG18-'Data 2022'!E18+'Data 2022'!BE18+'Data 2022'!#REF!+'Data 2022'!#REF!)*1000000/('Data 2022'!BC18-'Data 2022'!BF18-'Data 2022'!D18))</f>
        <v>#REF!</v>
      </c>
      <c r="CG18" s="82">
        <f>+IF('Data 2022'!BD18-'Data 2022'!BG18-'Data 2022'!E18=0,"",('Data 2022'!BD18-'Data 2022'!BG18-'Data 2022'!E18)*1000000/('Data 2022'!BC18-'Data 2022'!BF18-'Data 2022'!D18))</f>
        <v>320506.49564216408</v>
      </c>
      <c r="CH18" s="83">
        <f>+IF('Data 2022'!BC18-'Data 2022'!BF18-'Data 2022'!D18=0,"",('Data 2022'!BC18-'Data 2022'!BF18-'Data 2022'!D18)*1000/'Data 2022'!C18)</f>
        <v>34.980441785549921</v>
      </c>
      <c r="CI18" s="84">
        <f>+IF('Data 2022'!BD18-'Data 2022'!BG18-'Data 2022'!E18=0,"",('Data 2022'!BD18-'Data 2022'!BG18-'Data 2022'!E18)*1000000/'Data 2022'!C18)</f>
        <v>11211.45881270133</v>
      </c>
    </row>
    <row r="19" spans="1:87" x14ac:dyDescent="0.25">
      <c r="A19" s="92" t="s">
        <v>16</v>
      </c>
      <c r="B19" s="119">
        <f>+IF('Data 2022'!D19=0,"",('Data 2022'!E19)*1000000/'Data 2022'!D19)</f>
        <v>255240.4438964242</v>
      </c>
      <c r="C19" s="119" t="e">
        <f>+IF('Data 2022'!D19=0,"",('Data 2022'!E19-'Data 2022'!#REF!)*1000000/'Data 2022'!D19)</f>
        <v>#REF!</v>
      </c>
      <c r="D19" s="120">
        <f>+IF('Data 2022'!D19=0,"",'Data 2022'!D19*1000/'Data 2022'!C19)</f>
        <v>2.3000567214974477</v>
      </c>
      <c r="E19" s="119">
        <f>+IF('Data 2022'!D19=0,"",'Data 2022'!E19*1000000/'Data 2022'!C19)</f>
        <v>587.06749858196258</v>
      </c>
      <c r="F19" s="121">
        <f>+IF('Data 2022'!F19=0,"",('Data 2022'!G19)*1000000/'Data 2022'!F19)</f>
        <v>1466666.6666666667</v>
      </c>
      <c r="G19" s="121">
        <f>+IF('Data 2022'!F19=0,"",('Data 2022'!G19-'Data 2022'!H19)*1000000/'Data 2022'!F19)</f>
        <v>1333333.3333333333</v>
      </c>
      <c r="H19" s="120">
        <f>+IF('Data 2022'!F19=0,"",'Data 2022'!F19*1000/'Data 2022'!C19)</f>
        <v>8.508224617129892E-2</v>
      </c>
      <c r="I19" s="119">
        <f>+IF('Data 2022'!F19=0,"",'Data 2022'!G19*1000000/'Data 2022'!C19)</f>
        <v>124.78729438457175</v>
      </c>
      <c r="J19" s="119">
        <f>+IF('Data 2022'!I19=0,"",('Data 2022'!J19)*1000000/'Data 2022'!I19)</f>
        <v>1364285.7142857143</v>
      </c>
      <c r="K19" s="119">
        <f>+IF('Data 2022'!I19=0,"",('Data 2022'!J19-'Data 2022'!K19)*1000000/'Data 2022'!I19)</f>
        <v>1142857.142857143</v>
      </c>
      <c r="L19" s="120">
        <f>+IF('Data 2022'!I19=0,"",'Data 2022'!I19*1000/'Data 2022'!C19)</f>
        <v>0.39705048213272831</v>
      </c>
      <c r="M19" s="119">
        <f>+IF('Data 2022'!I19=0,"",'Data 2022'!J19*1000000/'Data 2022'!C19)</f>
        <v>541.69030062393642</v>
      </c>
      <c r="N19" s="119">
        <f>+IF('Data 2022'!L19=0,"",('Data 2022'!M19)*1000000/'Data 2022'!L19)</f>
        <v>598505.43478260876</v>
      </c>
      <c r="O19" s="119">
        <f>+IF('Data 2022'!L19=0,"",('Data 2022'!M19-'Data 2022'!N19)*1000000/'Data 2022'!L19)</f>
        <v>550271.73913043481</v>
      </c>
      <c r="P19" s="120">
        <f>+IF('Data 2022'!L19=0,"",'Data 2022'!L19*1000/'Data 2022'!C19)</f>
        <v>4.1747022121384001</v>
      </c>
      <c r="Q19" s="119">
        <f>+IF('Data 2022'!L19=0,"",'Data 2022'!M19*1000000/'Data 2022'!C19)</f>
        <v>2498.5819625638119</v>
      </c>
      <c r="R19" s="119">
        <f>+IF('Data 2022'!O19=0,"",('Data 2022'!P19)*1000000/'Data 2022'!O19)</f>
        <v>53598.774885145482</v>
      </c>
      <c r="S19" s="119">
        <f>+IF('Data 2022'!O19=0,"",('Data 2022'!P19-'Data 2022'!Q19)*1000000/'Data 2022'!O19)</f>
        <v>53598.774885145482</v>
      </c>
      <c r="T19" s="120">
        <f>+IF('Data 2022'!O19=0,"",'Data 2022'!O19*1000/'Data 2022'!C19)</f>
        <v>7.4078275666477591</v>
      </c>
      <c r="U19" s="119">
        <f>+IF('Data 2022'!O19=0,"",'Data 2022'!P19*1000000/'Data 2022'!C19)</f>
        <v>397.05048213272829</v>
      </c>
      <c r="V19" s="119">
        <f>+IF('Data 2022'!X19=0,"",('Data 2022'!Y19)*1000000/'Data 2022'!X19)</f>
        <v>1278963.4146341465</v>
      </c>
      <c r="W19" s="119">
        <f>+IF('Data 2022'!X19=0,"",('Data 2022'!Y19-'Data 2022'!Z19)*1000000/'Data 2022'!X19)</f>
        <v>1103658.5365853659</v>
      </c>
      <c r="X19" s="120">
        <f>+IF('Data 2022'!X19=0,"",'Data 2022'!X19*1000/'Data 2022'!C19)</f>
        <v>1.8604651162790697</v>
      </c>
      <c r="Y19" s="119">
        <f>+IF('Data 2022'!X19=0,"",'Data 2022'!Y19*1000000/'Data 2022'!C19)</f>
        <v>2379.4668179239934</v>
      </c>
      <c r="Z19" s="119">
        <f>+IF('Data 2022'!AA19=0,"",('Data 2022'!AB19)*1000000/'Data 2022'!AA19)</f>
        <v>888888.88888888888</v>
      </c>
      <c r="AA19" s="119">
        <f>+IF('Data 2022'!AA19=0,"",('Data 2022'!AB19-'Data 2022'!AC19)*1000000/'Data 2022'!AA19)</f>
        <v>798611.11111111101</v>
      </c>
      <c r="AB19" s="120">
        <f>+IF('Data 2022'!AA19=0,"",'Data 2022'!AA19*1000/'Data 2022'!C19)</f>
        <v>2.4503686897334092</v>
      </c>
      <c r="AC19" s="119">
        <f>+IF('Data 2022'!AA19=0,"",'Data 2022'!AB19*1000000/'Data 2022'!C19)</f>
        <v>2178.1055019852524</v>
      </c>
      <c r="AD19" s="119">
        <f>+IF('Data 2022'!AD19=0,"",('Data 2022'!AE19)*1000000/'Data 2022'!AD19)</f>
        <v>24597.116200169636</v>
      </c>
      <c r="AE19" s="119">
        <f>+IF('Data 2022'!AD19=0,"",('Data 2022'!AE19-'Data 2022'!AF19)*1000000/'Data 2022'!AD19)</f>
        <v>24597.116200169636</v>
      </c>
      <c r="AF19" s="120">
        <f>+IF('Data 2022'!AD19=0,"",'Data 2022'!AD19*1000/'Data 2022'!C19)</f>
        <v>3.3437322745320475</v>
      </c>
      <c r="AG19" s="119">
        <f>+IF('Data 2022'!AD19=0,"",'Data 2022'!AE19*1000000/'Data 2022'!C19)</f>
        <v>82.246171298922292</v>
      </c>
      <c r="AH19" s="119">
        <f>+IF('Data 2022'!AG19=0,"",('Data 2022'!AH19)*1000000/'Data 2022'!AG19)</f>
        <v>130025.66295979469</v>
      </c>
      <c r="AI19" s="119">
        <f>+IF('Data 2022'!AG19=0,"",('Data 2022'!AH19-'Data 2022'!AI19)*1000000/'Data 2022'!AG19)</f>
        <v>130025.66295979469</v>
      </c>
      <c r="AJ19" s="120">
        <f>+IF('Data 2022'!AG19=0,"",'Data 2022'!AG19*1000/'Data 2022'!C19)</f>
        <v>3.3153715258082812</v>
      </c>
      <c r="AK19" s="119">
        <f>+IF('Data 2022'!AG19=0,"",'Data 2022'!AH19*1000000/'Data 2022'!C19)</f>
        <v>431.08338060124788</v>
      </c>
      <c r="AL19" s="119">
        <f>+IF('Data 2022'!AJ19=0,"",('Data 2022'!AK19)*1000000/'Data 2022'!AJ19)</f>
        <v>257787.32545649839</v>
      </c>
      <c r="AM19" s="119">
        <f>+IF('Data 2022'!AJ19=0,"",('Data 2022'!AK19-'Data 2022'!AL19)*1000000/'Data 2022'!AJ19)</f>
        <v>257787.32545649839</v>
      </c>
      <c r="AN19" s="120">
        <f>+IF('Data 2022'!AJ19=0,"",'Data 2022'!AJ19*1000/'Data 2022'!C19)</f>
        <v>2.6403857061826432</v>
      </c>
      <c r="AO19" s="119">
        <f>+IF('Data 2022'!AJ19=0,"",'Data 2022'!AK19*1000000/'Data 2022'!C19)</f>
        <v>680.65796937039136</v>
      </c>
      <c r="AP19" s="119">
        <f>+IF('Data 2022'!AM19=0,"",('Data 2022'!AN19)*1000000/'Data 2022'!AM19)</f>
        <v>103896.10389610389</v>
      </c>
      <c r="AQ19" s="119" t="e">
        <f>+IF('Data 2022'!AM19=0,"",('Data 2022'!AN19-'Data 2022'!#REF!)*1000000/'Data 2022'!AM19)</f>
        <v>#REF!</v>
      </c>
      <c r="AR19" s="120">
        <f>+IF('Data 2022'!AM19=0,"",'Data 2022'!AM19*1000/'Data 2022'!C19)</f>
        <v>0.21837776517300056</v>
      </c>
      <c r="AS19" s="119">
        <f>+IF('Data 2022'!AM19=0,"",'Data 2022'!AN19*1000000/'Data 2022'!C19)</f>
        <v>22.688598979013047</v>
      </c>
      <c r="AT19" s="119">
        <f>+IF('Data 2022'!AO19=0,"",('Data 2022'!AP19)*1000000/'Data 2022'!AO19)</f>
        <v>127868.85245901639</v>
      </c>
      <c r="AU19" s="119" t="e">
        <f>+IF('Data 2022'!AO19=0,"",('Data 2022'!AP19-'Data 2022'!#REF!)*1000000/'Data 2022'!AO19)</f>
        <v>#REF!</v>
      </c>
      <c r="AV19" s="120">
        <f>+IF('Data 2022'!AO19=0,"",'Data 2022'!AO19*1000/'Data 2022'!C19)</f>
        <v>0.86500283607487238</v>
      </c>
      <c r="AW19" s="119">
        <f>+IF('Data 2022'!AO19=0,"",'Data 2022'!AP19*1000000/'Data 2022'!C19)</f>
        <v>110.6069200226886</v>
      </c>
      <c r="AX19" s="119">
        <f>+IF('Data 2022'!U19=0,"",('Data 2022'!V19)*1000000/'Data 2022'!U19)</f>
        <v>627376.42585551331</v>
      </c>
      <c r="AY19" s="119">
        <f>+IF('Data 2022'!U19=0,"",('Data 2022'!V19-'Data 2022'!W19)*1000000/'Data 2022'!U19)</f>
        <v>315589.35361216735</v>
      </c>
      <c r="AZ19" s="120">
        <f>+IF('Data 2022'!U19=0,"",'Data 2022'!U19*1000/'Data 2022'!C19)</f>
        <v>0.74588769143505385</v>
      </c>
      <c r="BA19" s="119">
        <f>+IF('Data 2022'!U19=0,"",'Data 2022'!V19*1000000/'Data 2022'!C19)</f>
        <v>467.9523539421441</v>
      </c>
      <c r="BB19" s="119">
        <f>+IF(AT19="","",+IF('Data 2022'!BC19=0,0,('Data 2022'!BD19)*1000000/'Data 2022'!BC19))</f>
        <v>352364.63983252441</v>
      </c>
      <c r="BC19" s="119" t="e">
        <f>+IF(AU19="","",+IF('Data 2022'!BC19=0,"",('Data 2022'!BD19-'Data 2022'!BE19)*1000000/'Data 2022'!BC19))</f>
        <v>#REF!</v>
      </c>
      <c r="BD19" s="120">
        <f>+IF(AV19="","",IF('Data 2022'!BC19=0,"",'Data 2022'!BC19*1000/'Data 2022'!C19))</f>
        <v>29.804310833806014</v>
      </c>
      <c r="BE19" s="119">
        <f>+IF(AW19="","",IF('Data 2022'!BC19=0,"",('Data 2022'!BD19-'Data 2022'!BE19)*1000000/'Data 2022'!C19))</f>
        <v>9421.4407260351654</v>
      </c>
      <c r="BF19" s="119">
        <f>+IF('Data 2022'!BC19-'Data 2022'!BF19=0,"",('Data 2022'!BD19-'Data 2022'!BG19)*1000000/('Data 2022'!BC19-'Data 2022'!BF19))</f>
        <v>361015.10812678968</v>
      </c>
      <c r="BG19" s="119" t="e">
        <f>+IF('Data 2022'!BC19-'Data 2022'!BF19=0,"",('Data 2022'!BD19-'Data 2022'!BE19-'Data 2022'!BG19-'Data 2022'!#REF!)*1000000/('Data 2022'!BC19-'Data 2022'!BF19))</f>
        <v>#REF!</v>
      </c>
      <c r="BH19" s="120">
        <f>+IF('Data 2022'!BC19-'Data 2022'!BF19=0,"",('Data 2022'!BC19-'Data 2022'!BF19)*1000/'Data 2022'!C19)</f>
        <v>28.720930232558139</v>
      </c>
      <c r="BI19" s="119" t="e">
        <f>+IF('Data 2022'!BC19-'Data 2022'!BF19=0,"",('Data 2022'!BD19-'Data 2022'!BE19-'Data 2022'!BG19-'Data 2022'!#REF!)*1000000/'Data 2022'!C19)</f>
        <v>#REF!</v>
      </c>
      <c r="BJ19" s="119">
        <f>+IF('Data 2022'!BF19=0,"",('Data 2022'!BG19)*1000000/'Data 2022'!BF19)</f>
        <v>123036.64921465967</v>
      </c>
      <c r="BK19" s="119" t="e">
        <f>+IF('Data 2022'!BF19=0,"",('Data 2022'!BG19-'Data 2022'!#REF!)*1000000/'Data 2022'!BF19)</f>
        <v>#REF!</v>
      </c>
      <c r="BL19" s="120">
        <f>+IF('Data 2022'!BF19=0,"",'Data 2022'!BF19*1000/'Data 2022'!C19)</f>
        <v>1.0833806012478731</v>
      </c>
      <c r="BM19" s="119" t="e">
        <f>+IF('Data 2022'!BF19=0,"",('Data 2022'!BG19-'Data 2022'!#REF!)*1000000/'Data 2022'!C19)</f>
        <v>#REF!</v>
      </c>
      <c r="BN19" s="119">
        <f>+IF('Data 2022'!L19+'Data 2022'!O19+'Data 2022'!X19+'Data 2022'!AA19=0,"",('Data 2022'!M19+'Data 2022'!P19+'Data 2022'!Y19+'Data 2022'!AB19)*1000000/('Data 2022'!L19+'Data 2022'!O19+'Data 2022'!X19+'Data 2022'!AA19))</f>
        <v>468950.7494646681</v>
      </c>
      <c r="BO19" s="119">
        <f>+IF('Data 2022'!L19+'Data 2022'!O19+'Data 2022'!X19+'Data 2022'!AA19=0,"",('Data 2022'!M19-'Data 2022'!N19+'Data 2022'!P19-'Data 2022'!Q19+'Data 2022'!Y19-'Data 2022'!Z19+'Data 2022'!AB19-'Data 2022'!AC19)*1000000/('Data 2022'!L19+'Data 2022'!O19+'Data 2022'!X19+'Data 2022'!AA19))</f>
        <v>421841.54175588861</v>
      </c>
      <c r="BP19" s="120">
        <f>+('Data 2022'!L19+'Data 2022'!O19+'Data 2022'!X19+'Data 2022'!AA19)*1000/'Data 2022'!C19</f>
        <v>15.893363584798639</v>
      </c>
      <c r="BQ19" s="119">
        <f>+('Data 2022'!M19-'Data 2022'!N19+'Data 2022'!P19-'Data 2022'!Q19+'Data 2022'!Y19-'Data 2022'!Z19+'Data 2022'!AB19-'Data 2022'!AC19)*1000000/('Data 2022'!C19)</f>
        <v>6704.4809982983543</v>
      </c>
      <c r="BR19" s="122">
        <f>+IF('Data 2022'!AU19=0,"",'Data 2022'!AU19*1000/'Data 2022'!$C19)</f>
        <v>1.6449234259784458</v>
      </c>
      <c r="BS19" s="122">
        <f>+IF('Data 2022'!AV19=0,"",'Data 2022'!AV19*1000/'Data 2022'!$C19)</f>
        <v>0.28360748723766305</v>
      </c>
      <c r="BT19" s="122">
        <f>+IF('Data 2022'!AS19=0,"",'Data 2022'!AS19*1000/'Data 2022'!$C19)</f>
        <v>0.34032898468519568</v>
      </c>
      <c r="BU19" s="122">
        <f>+IF('Data 2022'!AT19=0,"",'Data 2022'!AT19*1000/'Data 2022'!$C19)</f>
        <v>0.19852524106636416</v>
      </c>
      <c r="BV19" s="122">
        <f>+IF('Data 2022'!AU19=0,"",'Data 2022'!AU19*1000/'Data 2022'!$C19)</f>
        <v>1.6449234259784458</v>
      </c>
      <c r="BW19" s="122">
        <f>+IF('Data 2022'!AV19=0,"",'Data 2022'!AV19*1000/'Data 2022'!$C19)</f>
        <v>0.28360748723766305</v>
      </c>
      <c r="BX19" s="122">
        <f>+IF('Data 2022'!AW19=0,"",'Data 2022'!AW19*1000/'Data 2022'!$C19)</f>
        <v>0.99262620533182078</v>
      </c>
      <c r="BY19" s="122">
        <f>+IF('Data 2022'!AX19=0,"",'Data 2022'!AX19*1000/'Data 2022'!$C19)</f>
        <v>0.39705048213272831</v>
      </c>
      <c r="BZ19" s="122">
        <f>+IF('Data 2022'!AY19=0,"",'Data 2022'!AY19*1000/'Data 2022'!$C19)</f>
        <v>1.3329551900170165</v>
      </c>
      <c r="CA19" s="122">
        <f>+IF('Data 2022'!AZ19=0,"",'Data 2022'!AZ19*1000/'Data 2022'!$C19)</f>
        <v>0.39705048213272831</v>
      </c>
      <c r="CB19" s="122">
        <f>+IF('Data 2022'!BA19=0,"",'Data 2022'!BA19*1000/'Data 2022'!$C19)</f>
        <v>4.3391945547362454</v>
      </c>
      <c r="CC19" s="122">
        <f>+IF('Data 2022'!BB19=0,"",'Data 2022'!BB19*1000/'Data 2022'!$C19)</f>
        <v>1.3045944412932502</v>
      </c>
      <c r="CF19" s="81" t="e">
        <f>+IF('Data 2022'!BD19-'Data 2022'!BG19-'Data 2022'!E19+'Data 2022'!BE19+'Data 2022'!#REF!+'Data 2022'!#REF!=0,"",('Data 2022'!BD19-'Data 2022'!BG19-'Data 2022'!E19+'Data 2022'!BE19+'Data 2022'!#REF!+'Data 2022'!#REF!)*1000000/('Data 2022'!BC19-'Data 2022'!BF19-'Data 2022'!D19))</f>
        <v>#REF!</v>
      </c>
      <c r="CG19" s="82">
        <f>+IF('Data 2022'!BD19-'Data 2022'!BG19-'Data 2022'!E19=0,"",('Data 2022'!BD19-'Data 2022'!BG19-'Data 2022'!E19)*1000000/('Data 2022'!BC19-'Data 2022'!BF19-'Data 2022'!D19))</f>
        <v>370223.27179046802</v>
      </c>
      <c r="CH19" s="83">
        <f>+IF('Data 2022'!BC19-'Data 2022'!BF19-'Data 2022'!D19=0,"",('Data 2022'!BC19-'Data 2022'!BF19-'Data 2022'!D19)*1000/'Data 2022'!C19)</f>
        <v>26.420873511060691</v>
      </c>
      <c r="CI19" s="84">
        <f>+IF('Data 2022'!BD19-'Data 2022'!BG19-'Data 2022'!E19=0,"",('Data 2022'!BD19-'Data 2022'!BG19-'Data 2022'!E19)*1000000/'Data 2022'!C19)</f>
        <v>9781.6222348270003</v>
      </c>
    </row>
    <row r="20" spans="1:87" s="16" customFormat="1" x14ac:dyDescent="0.25">
      <c r="A20" s="92" t="s">
        <v>17</v>
      </c>
      <c r="B20" s="119">
        <f>+IF('Data 2022'!D20=0,"",('Data 2022'!E20)*1000000/'Data 2022'!D20)</f>
        <v>218592.96482412063</v>
      </c>
      <c r="C20" s="119" t="e">
        <f>+IF('Data 2022'!D20=0,"",('Data 2022'!E20-'Data 2022'!#REF!)*1000000/'Data 2022'!D20)</f>
        <v>#REF!</v>
      </c>
      <c r="D20" s="120">
        <f>+IF('Data 2022'!D20=0,"",'Data 2022'!D20*1000/'Data 2022'!C20)</f>
        <v>2.3399376800517375</v>
      </c>
      <c r="E20" s="119">
        <f>+IF('Data 2022'!D20=0,"",'Data 2022'!E20*1000000/'Data 2022'!C20)</f>
        <v>511.49391498618377</v>
      </c>
      <c r="F20" s="121" t="str">
        <f>+IF('Data 2022'!F20=0,"",('Data 2022'!G20)*1000000/'Data 2022'!F20)</f>
        <v/>
      </c>
      <c r="G20" s="121" t="str">
        <f>+IF('Data 2022'!F20=0,"",('Data 2022'!G20-'Data 2022'!H20)*1000000/'Data 2022'!F20)</f>
        <v/>
      </c>
      <c r="H20" s="120" t="str">
        <f>+IF('Data 2022'!F20=0,"",'Data 2022'!F20*1000/'Data 2022'!C20)</f>
        <v/>
      </c>
      <c r="I20" s="119" t="str">
        <f>+IF('Data 2022'!F20=0,"",'Data 2022'!G20*1000000/'Data 2022'!C20)</f>
        <v/>
      </c>
      <c r="J20" s="119">
        <f>+IF('Data 2022'!I20=0,"",('Data 2022'!J20)*1000000/'Data 2022'!I20)</f>
        <v>2035714.2857142859</v>
      </c>
      <c r="K20" s="119">
        <f>+IF('Data 2022'!I20=0,"",('Data 2022'!J20-'Data 2022'!K20)*1000000/'Data 2022'!I20)</f>
        <v>-107142.85714285709</v>
      </c>
      <c r="L20" s="120">
        <f>+IF('Data 2022'!I20=0,"",'Data 2022'!I20*1000/'Data 2022'!C20)</f>
        <v>0.16461873125992121</v>
      </c>
      <c r="M20" s="119">
        <f>+IF('Data 2022'!I20=0,"",'Data 2022'!J20*1000000/'Data 2022'!C20)</f>
        <v>335.11670292198249</v>
      </c>
      <c r="N20" s="119" t="str">
        <f>+IF('Data 2022'!L20=0,"",('Data 2022'!M20)*1000000/'Data 2022'!L20)</f>
        <v/>
      </c>
      <c r="O20" s="119" t="str">
        <f>+IF('Data 2022'!L20=0,"",('Data 2022'!M20-'Data 2022'!N20)*1000000/'Data 2022'!L20)</f>
        <v/>
      </c>
      <c r="P20" s="120" t="str">
        <f>+IF('Data 2022'!L20=0,"",'Data 2022'!L20*1000/'Data 2022'!C20)</f>
        <v/>
      </c>
      <c r="Q20" s="119" t="str">
        <f>+IF('Data 2022'!L20=0,"",'Data 2022'!M20*1000000/'Data 2022'!C20)</f>
        <v/>
      </c>
      <c r="R20" s="119" t="str">
        <f>+IF('Data 2022'!O20=0,"",('Data 2022'!P20)*1000000/'Data 2022'!O20)</f>
        <v/>
      </c>
      <c r="S20" s="119" t="str">
        <f>+IF('Data 2022'!O20=0,"",('Data 2022'!P20-'Data 2022'!Q20)*1000000/'Data 2022'!O20)</f>
        <v/>
      </c>
      <c r="T20" s="120" t="str">
        <f>+IF('Data 2022'!O20=0,"",'Data 2022'!O20*1000/'Data 2022'!C20)</f>
        <v/>
      </c>
      <c r="U20" s="119" t="str">
        <f>+IF('Data 2022'!O20=0,"",'Data 2022'!P20*1000000/'Data 2022'!C20)</f>
        <v/>
      </c>
      <c r="V20" s="119">
        <f>+IF('Data 2022'!X20=0,"",('Data 2022'!Y20)*1000000/'Data 2022'!X20)</f>
        <v>1110416.6666666667</v>
      </c>
      <c r="W20" s="119">
        <f>+IF('Data 2022'!X20=0,"",('Data 2022'!Y20-'Data 2022'!Z20)*1000000/'Data 2022'!X20)</f>
        <v>949999.99999999988</v>
      </c>
      <c r="X20" s="120">
        <f>+IF('Data 2022'!X20=0,"",'Data 2022'!X20*1000/'Data 2022'!C20)</f>
        <v>2.8220353930272211</v>
      </c>
      <c r="Y20" s="119">
        <f>+IF('Data 2022'!X20=0,"",'Data 2022'!Y20*1000000/'Data 2022'!C20)</f>
        <v>3133.6351343406432</v>
      </c>
      <c r="Z20" s="119">
        <f>+IF('Data 2022'!AA20=0,"",('Data 2022'!AB20)*1000000/'Data 2022'!AA20)</f>
        <v>797642.43614931242</v>
      </c>
      <c r="AA20" s="119">
        <f>+IF('Data 2022'!AA20=0,"",('Data 2022'!AB20-'Data 2022'!AC20)*1000000/'Data 2022'!AA20)</f>
        <v>721021.61100196466</v>
      </c>
      <c r="AB20" s="120">
        <f>+IF('Data 2022'!AA20=0,"",'Data 2022'!AA20*1000/'Data 2022'!C20)</f>
        <v>2.9925333646892822</v>
      </c>
      <c r="AC20" s="119">
        <f>+IF('Data 2022'!AA20=0,"",'Data 2022'!AB20*1000000/'Data 2022'!C20)</f>
        <v>2386.9716032688575</v>
      </c>
      <c r="AD20" s="119">
        <f>+IF('Data 2022'!AD20=0,"",('Data 2022'!AE20)*1000000/'Data 2022'!AD20)</f>
        <v>24032.042723631508</v>
      </c>
      <c r="AE20" s="119">
        <f>+IF('Data 2022'!AD20=0,"",('Data 2022'!AE20-'Data 2022'!AF20)*1000000/'Data 2022'!AD20)</f>
        <v>23364.485981308408</v>
      </c>
      <c r="AF20" s="120">
        <f>+IF('Data 2022'!AD20=0,"",'Data 2022'!AD20*1000/'Data 2022'!C20)</f>
        <v>4.4035510612028927</v>
      </c>
      <c r="AG20" s="119">
        <f>+IF('Data 2022'!AD20=0,"",'Data 2022'!AE20*1000000/'Data 2022'!C20)</f>
        <v>105.82632723852079</v>
      </c>
      <c r="AH20" s="119">
        <f>+IF('Data 2022'!AG20=0,"",('Data 2022'!AH20)*1000000/'Data 2022'!AG20)</f>
        <v>145061.72839506174</v>
      </c>
      <c r="AI20" s="119">
        <f>+IF('Data 2022'!AG20=0,"",('Data 2022'!AH20-'Data 2022'!AI20)*1000000/'Data 2022'!AG20)</f>
        <v>142592.59259259261</v>
      </c>
      <c r="AJ20" s="120">
        <f>+IF('Data 2022'!AG20=0,"",'Data 2022'!AG20*1000/'Data 2022'!C20)</f>
        <v>1.9048738902933742</v>
      </c>
      <c r="AK20" s="119">
        <f>+IF('Data 2022'!AG20=0,"",'Data 2022'!AH20*1000000/'Data 2022'!C20)</f>
        <v>276.32429890058205</v>
      </c>
      <c r="AL20" s="119">
        <f>+IF('Data 2022'!AJ20=0,"",('Data 2022'!AK20)*1000000/'Data 2022'!AJ20)</f>
        <v>217851.73978819972</v>
      </c>
      <c r="AM20" s="119">
        <f>+IF('Data 2022'!AJ20=0,"",('Data 2022'!AK20-'Data 2022'!AL20)*1000000/'Data 2022'!AJ20)</f>
        <v>193645.99092284418</v>
      </c>
      <c r="AN20" s="120">
        <f>+IF('Data 2022'!AJ20=0,"",'Data 2022'!AJ20*1000/'Data 2022'!C20)</f>
        <v>3.8861779058145687</v>
      </c>
      <c r="AO20" s="119">
        <f>+IF('Data 2022'!AJ20=0,"",'Data 2022'!AK20*1000000/'Data 2022'!C20)</f>
        <v>846.61061790816632</v>
      </c>
      <c r="AP20" s="119" t="str">
        <f>+IF('Data 2022'!AM20=0,"",('Data 2022'!AN20)*1000000/'Data 2022'!AM20)</f>
        <v/>
      </c>
      <c r="AQ20" s="119" t="str">
        <f>+IF('Data 2022'!AM20=0,"",('Data 2022'!AN20-'Data 2022'!#REF!)*1000000/'Data 2022'!AM20)</f>
        <v/>
      </c>
      <c r="AR20" s="120" t="str">
        <f>+IF('Data 2022'!AM20=0,"",'Data 2022'!AM20*1000/'Data 2022'!C20)</f>
        <v/>
      </c>
      <c r="AS20" s="119" t="str">
        <f>+IF('Data 2022'!AM20=0,"",'Data 2022'!AN20*1000000/'Data 2022'!C20)</f>
        <v/>
      </c>
      <c r="AT20" s="119" t="str">
        <f>+IF('Data 2022'!AO20=0,"",('Data 2022'!AP20)*1000000/'Data 2022'!AO20)</f>
        <v/>
      </c>
      <c r="AU20" s="119" t="str">
        <f>+IF('Data 2022'!AO20=0,"",('Data 2022'!AP20-'Data 2022'!#REF!)*1000000/'Data 2022'!AO20)</f>
        <v/>
      </c>
      <c r="AV20" s="120" t="str">
        <f>+IF('Data 2022'!AO20=0,"",'Data 2022'!AO20*1000/'Data 2022'!C20)</f>
        <v/>
      </c>
      <c r="AW20" s="119" t="str">
        <f>+IF('Data 2022'!AO20=0,"",'Data 2022'!AP20*1000000/'Data 2022'!C20)</f>
        <v/>
      </c>
      <c r="AX20" s="119">
        <f>+IF('Data 2022'!U20=0,"",('Data 2022'!V20)*1000000/'Data 2022'!U20)</f>
        <v>538461.5384615385</v>
      </c>
      <c r="AY20" s="119">
        <f>+IF('Data 2022'!U20=0,"",('Data 2022'!V20-'Data 2022'!W20)*1000000/'Data 2022'!U20)</f>
        <v>266272.18934911245</v>
      </c>
      <c r="AZ20" s="120">
        <f>+IF('Data 2022'!U20=0,"",'Data 2022'!U20*1000/'Data 2022'!C20)</f>
        <v>0.99359162796166733</v>
      </c>
      <c r="BA20" s="119">
        <f>+IF('Data 2022'!U20=0,"",'Data 2022'!V20*1000000/'Data 2022'!C20)</f>
        <v>535.01087659474399</v>
      </c>
      <c r="BB20" s="119" t="str">
        <f>+IF(AT20="","",+IF('Data 2022'!BC20=0,0,('Data 2022'!BD20)*1000000/'Data 2022'!BC20))</f>
        <v/>
      </c>
      <c r="BC20" s="119" t="str">
        <f>+IF(AU20="","",+IF('Data 2022'!BC20=0,"",('Data 2022'!BD20-'Data 2022'!BE20)*1000000/'Data 2022'!BC20))</f>
        <v/>
      </c>
      <c r="BD20" s="120" t="str">
        <f>+IF(AV20="","",IF('Data 2022'!BC20=0,"",'Data 2022'!BC20*1000/'Data 2022'!C20))</f>
        <v/>
      </c>
      <c r="BE20" s="119" t="str">
        <f>+IF(AW20="","",IF('Data 2022'!BC20=0,"",('Data 2022'!BD20-'Data 2022'!BE20)*1000000/'Data 2022'!C20))</f>
        <v/>
      </c>
      <c r="BF20" s="119">
        <f>+IF('Data 2022'!BC20-'Data 2022'!BF20=0,"",('Data 2022'!BD20-'Data 2022'!BG20)*1000000/('Data 2022'!BC20-'Data 2022'!BF20))</f>
        <v>416817.35985533462</v>
      </c>
      <c r="BG20" s="119" t="e">
        <f>+IF('Data 2022'!BC20-'Data 2022'!BF20=0,"",('Data 2022'!BD20-'Data 2022'!BE20-'Data 2022'!BG20-'Data 2022'!#REF!)*1000000/('Data 2022'!BC20-'Data 2022'!BF20))</f>
        <v>#REF!</v>
      </c>
      <c r="BH20" s="120">
        <f>+IF('Data 2022'!BC20-'Data 2022'!BF20=0,"",('Data 2022'!BC20-'Data 2022'!BF20)*1000/'Data 2022'!C20)</f>
        <v>19.507319654300662</v>
      </c>
      <c r="BI20" s="119" t="e">
        <f>+IF('Data 2022'!BC20-'Data 2022'!BF20=0,"",('Data 2022'!BD20-'Data 2022'!BE20-'Data 2022'!BG20-'Data 2022'!#REF!)*1000000/'Data 2022'!C20)</f>
        <v>#REF!</v>
      </c>
      <c r="BJ20" s="119" t="str">
        <f>+IF('Data 2022'!BF20=0,"",('Data 2022'!BG20)*1000000/'Data 2022'!BF20)</f>
        <v/>
      </c>
      <c r="BK20" s="119" t="str">
        <f>+IF('Data 2022'!BF20=0,"",('Data 2022'!BG20-'Data 2022'!#REF!)*1000000/'Data 2022'!BF20)</f>
        <v/>
      </c>
      <c r="BL20" s="120" t="str">
        <f>+IF('Data 2022'!BF20=0,"",'Data 2022'!BF20*1000/'Data 2022'!C20)</f>
        <v/>
      </c>
      <c r="BM20" s="119" t="str">
        <f>+IF('Data 2022'!BF20=0,"",('Data 2022'!BG20-'Data 2022'!#REF!)*1000000/'Data 2022'!C20)</f>
        <v/>
      </c>
      <c r="BN20" s="119">
        <f>+IF('Data 2022'!L20+'Data 2022'!O20+'Data 2022'!X20+'Data 2022'!AA20=0,"",('Data 2022'!M20+'Data 2022'!P20+'Data 2022'!Y20+'Data 2022'!AB20)*1000000/('Data 2022'!L20+'Data 2022'!O20+'Data 2022'!X20+'Data 2022'!AA20))</f>
        <v>949443.88270980783</v>
      </c>
      <c r="BO20" s="119">
        <f>+IF('Data 2022'!L20+'Data 2022'!O20+'Data 2022'!X20+'Data 2022'!AA20=0,"",('Data 2022'!M20-'Data 2022'!N20+'Data 2022'!P20-'Data 2022'!Q20+'Data 2022'!Y20-'Data 2022'!Z20+'Data 2022'!AB20-'Data 2022'!AC20)*1000000/('Data 2022'!L20+'Data 2022'!O20+'Data 2022'!X20+'Data 2022'!AA20))</f>
        <v>832153.690596562</v>
      </c>
      <c r="BP20" s="120">
        <f>+('Data 2022'!L20+'Data 2022'!O20+'Data 2022'!X20+'Data 2022'!AA20)*1000/'Data 2022'!C20</f>
        <v>5.8145687577165033</v>
      </c>
      <c r="BQ20" s="119">
        <f>+('Data 2022'!M20-'Data 2022'!N20+'Data 2022'!P20-'Data 2022'!Q20+'Data 2022'!Y20-'Data 2022'!Z20+'Data 2022'!AB20-'Data 2022'!AC20)*1000000/('Data 2022'!C20)</f>
        <v>4838.6148509612549</v>
      </c>
      <c r="BR20" s="122" t="str">
        <f>+IF('Data 2022'!AU20=0,"",'Data 2022'!AU20*1000/'Data 2022'!$C20)</f>
        <v/>
      </c>
      <c r="BS20" s="122" t="str">
        <f>+IF('Data 2022'!AV20=0,"",'Data 2022'!AV20*1000/'Data 2022'!$C20)</f>
        <v/>
      </c>
      <c r="BT20" s="122">
        <f>+IF('Data 2022'!AS20=0,"",'Data 2022'!AS20*1000/'Data 2022'!$C20)</f>
        <v>1.8766535363631018</v>
      </c>
      <c r="BU20" s="122">
        <f>+IF('Data 2022'!AT20=0,"",'Data 2022'!AT20*1000/'Data 2022'!$C20)</f>
        <v>0.36745252513375271</v>
      </c>
      <c r="BV20" s="122" t="str">
        <f>+IF('Data 2022'!AU20=0,"",'Data 2022'!AU20*1000/'Data 2022'!$C20)</f>
        <v/>
      </c>
      <c r="BW20" s="122" t="str">
        <f>+IF('Data 2022'!AV20=0,"",'Data 2022'!AV20*1000/'Data 2022'!$C20)</f>
        <v/>
      </c>
      <c r="BX20" s="122">
        <f>+IF('Data 2022'!AW20=0,"",'Data 2022'!AW20*1000/'Data 2022'!$C20)</f>
        <v>1.6214945029102239</v>
      </c>
      <c r="BY20" s="122">
        <f>+IF('Data 2022'!AX20=0,"",'Data 2022'!AX20*1000/'Data 2022'!$C20)</f>
        <v>0.2598624257745899</v>
      </c>
      <c r="BZ20" s="122">
        <f>+IF('Data 2022'!AY20=0,"",'Data 2022'!AY20*1000/'Data 2022'!$C20)</f>
        <v>1.4945029102239991</v>
      </c>
      <c r="CA20" s="122">
        <f>+IF('Data 2022'!AZ20=0,"",'Data 2022'!AZ20*1000/'Data 2022'!$C20)</f>
        <v>0.40684343582809102</v>
      </c>
      <c r="CB20" s="122">
        <f>+IF('Data 2022'!BA20=0,"",'Data 2022'!BA20*1000/'Data 2022'!$C20)</f>
        <v>4.9926509494973246</v>
      </c>
      <c r="CC20" s="122">
        <f>+IF('Data 2022'!BB20=0,"",'Data 2022'!BB20*1000/'Data 2022'!$C20)</f>
        <v>1.0341583867364337</v>
      </c>
      <c r="CF20" s="81" t="e">
        <f>+IF('Data 2022'!BD20-'Data 2022'!BG20-'Data 2022'!E20+'Data 2022'!BE20+'Data 2022'!#REF!+'Data 2022'!#REF!=0,"",('Data 2022'!BD20-'Data 2022'!BG20-'Data 2022'!E20+'Data 2022'!BE20+'Data 2022'!#REF!+'Data 2022'!#REF!)*1000000/('Data 2022'!BC20-'Data 2022'!BF20-'Data 2022'!D20))</f>
        <v>#REF!</v>
      </c>
      <c r="CG20" s="82">
        <f>+IF('Data 2022'!BD20-'Data 2022'!BG20-'Data 2022'!E20=0,"",('Data 2022'!BD20-'Data 2022'!BG20-'Data 2022'!E20)*1000000/('Data 2022'!BC20-'Data 2022'!BF20-'Data 2022'!D20))</f>
        <v>443835.61643835634</v>
      </c>
      <c r="CH20" s="83">
        <f>+IF('Data 2022'!BC20-'Data 2022'!BF20-'Data 2022'!D20=0,"",('Data 2022'!BC20-'Data 2022'!BF20-'Data 2022'!D20)*1000/'Data 2022'!C20)</f>
        <v>17.167381974248922</v>
      </c>
      <c r="CI20" s="84">
        <f>+IF('Data 2022'!BD20-'Data 2022'!BG20-'Data 2022'!E20=0,"",('Data 2022'!BD20-'Data 2022'!BG20-'Data 2022'!E20)*1000000/'Data 2022'!C20)</f>
        <v>7619.4955611734986</v>
      </c>
    </row>
    <row r="21" spans="1:87" x14ac:dyDescent="0.25">
      <c r="A21" s="92" t="s">
        <v>18</v>
      </c>
      <c r="B21" s="119">
        <f>+IF('Data 2022'!D21=0,"",('Data 2022'!E21)*1000000/'Data 2022'!D21)</f>
        <v>295185.07372855855</v>
      </c>
      <c r="C21" s="119" t="e">
        <f>+IF('Data 2022'!D21=0,"",('Data 2022'!E21-'Data 2022'!#REF!)*1000000/'Data 2022'!D21)</f>
        <v>#REF!</v>
      </c>
      <c r="D21" s="120">
        <f>+IF('Data 2022'!D21=0,"",'Data 2022'!D21*1000/'Data 2022'!C21)</f>
        <v>2.062950086913335</v>
      </c>
      <c r="E21" s="119">
        <f>+IF('Data 2022'!D21=0,"",'Data 2022'!E21*1000000/'Data 2022'!C21)</f>
        <v>608.95207350384896</v>
      </c>
      <c r="F21" s="121">
        <f>+IF('Data 2022'!F21=0,"",('Data 2022'!G21)*1000000/'Data 2022'!F21)</f>
        <v>1378000</v>
      </c>
      <c r="G21" s="121">
        <f>+IF('Data 2022'!F21=0,"",('Data 2022'!G21-'Data 2022'!H21)*1000000/'Data 2022'!F21)</f>
        <v>1232000</v>
      </c>
      <c r="H21" s="120">
        <f>+IF('Data 2022'!F21=0,"",'Data 2022'!F21*1000/'Data 2022'!C21)</f>
        <v>3.1040476781723367E-2</v>
      </c>
      <c r="I21" s="119">
        <f>+IF('Data 2022'!F21=0,"",'Data 2022'!G21*1000000/'Data 2022'!C21)</f>
        <v>42.773777005214804</v>
      </c>
      <c r="J21" s="119">
        <f>+IF('Data 2022'!I21=0,"",('Data 2022'!J21)*1000000/'Data 2022'!I21)</f>
        <v>1279764.9034424853</v>
      </c>
      <c r="K21" s="119">
        <f>+IF('Data 2022'!I21=0,"",('Data 2022'!J21-'Data 2022'!K21)*1000000/'Data 2022'!I21)</f>
        <v>1107808.564231738</v>
      </c>
      <c r="L21" s="120">
        <f>+IF('Data 2022'!I21=0,"",'Data 2022'!I21*1000/'Data 2022'!C21)</f>
        <v>0.36969207847032531</v>
      </c>
      <c r="M21" s="119">
        <f>+IF('Data 2022'!I21=0,"",'Data 2022'!J21*1000000/'Data 2022'!C21)</f>
        <v>473.11894710702757</v>
      </c>
      <c r="N21" s="119">
        <f>+IF('Data 2022'!L21=0,"",('Data 2022'!M21)*1000000/'Data 2022'!L21)</f>
        <v>781910.02367797948</v>
      </c>
      <c r="O21" s="119">
        <f>+IF('Data 2022'!L21=0,"",('Data 2022'!M21-'Data 2022'!N21)*1000000/'Data 2022'!L21)</f>
        <v>704419.88950276247</v>
      </c>
      <c r="P21" s="120">
        <f>+IF('Data 2022'!L21=0,"",'Data 2022'!L21*1000/'Data 2022'!C21)</f>
        <v>1.9664142041221753</v>
      </c>
      <c r="Q21" s="119">
        <f>+IF('Data 2022'!L21=0,"",'Data 2022'!M21*1000000/'Data 2022'!C21)</f>
        <v>1537.5589769058852</v>
      </c>
      <c r="R21" s="119">
        <f>+IF('Data 2022'!O21=0,"",('Data 2022'!P21)*1000000/'Data 2022'!O21)</f>
        <v>48282.902154371208</v>
      </c>
      <c r="S21" s="119">
        <f>+IF('Data 2022'!O21=0,"",('Data 2022'!P21-'Data 2022'!Q21)*1000000/'Data 2022'!O21)</f>
        <v>48282.902154371208</v>
      </c>
      <c r="T21" s="120">
        <f>+IF('Data 2022'!O21=0,"",'Data 2022'!O21*1000/'Data 2022'!C21)</f>
        <v>10.186553265458157</v>
      </c>
      <c r="U21" s="119">
        <f>+IF('Data 2022'!O21=0,"",'Data 2022'!P21*1000000/'Data 2022'!C21)</f>
        <v>491.83635460640676</v>
      </c>
      <c r="V21" s="119">
        <f>+IF('Data 2022'!X21=0,"",('Data 2022'!Y21)*1000000/'Data 2022'!X21)</f>
        <v>896594.82758620696</v>
      </c>
      <c r="W21" s="119">
        <f>+IF('Data 2022'!X21=0,"",('Data 2022'!Y21-'Data 2022'!Z21)*1000000/'Data 2022'!X21)</f>
        <v>732306.03448275861</v>
      </c>
      <c r="X21" s="120">
        <f>+IF('Data 2022'!X21=0,"",'Data 2022'!X21*1000/'Data 2022'!C21)</f>
        <v>1.4402781226719643</v>
      </c>
      <c r="Y21" s="119">
        <f>+IF('Data 2022'!X21=0,"",'Data 2022'!Y21*1000000/'Data 2022'!C21)</f>
        <v>1291.3459150732556</v>
      </c>
      <c r="Z21" s="119">
        <f>+IF('Data 2022'!AA21=0,"",('Data 2022'!AB21)*1000000/'Data 2022'!AA21)</f>
        <v>751725.04957038991</v>
      </c>
      <c r="AA21" s="119">
        <f>+IF('Data 2022'!AA21=0,"",('Data 2022'!AB21-'Data 2022'!AC21)*1000000/'Data 2022'!AA21)</f>
        <v>714791.80436219438</v>
      </c>
      <c r="AB21" s="120">
        <f>+IF('Data 2022'!AA21=0,"",'Data 2022'!AA21*1000/'Data 2022'!C21)</f>
        <v>2.3482120685373729</v>
      </c>
      <c r="AC21" s="119">
        <f>+IF('Data 2022'!AA21=0,"",'Data 2022'!AB21*1000000/'Data 2022'!C21)</f>
        <v>1765.2098336230445</v>
      </c>
      <c r="AD21" s="119">
        <f>+IF('Data 2022'!AD21=0,"",('Data 2022'!AE21)*1000000/'Data 2022'!AD21)</f>
        <v>21800.915948275862</v>
      </c>
      <c r="AE21" s="119">
        <f>+IF('Data 2022'!AD21=0,"",('Data 2022'!AE21-'Data 2022'!AF21)*1000000/'Data 2022'!AD21)</f>
        <v>21740.301724137931</v>
      </c>
      <c r="AF21" s="120">
        <f>+IF('Data 2022'!AD21=0,"",'Data 2022'!AD21*1000/'Data 2022'!C21)</f>
        <v>4.608889992550286</v>
      </c>
      <c r="AG21" s="119">
        <f>+IF('Data 2022'!AD21=0,"",'Data 2022'!AE21*1000000/'Data 2022'!C21)</f>
        <v>100.47802334243853</v>
      </c>
      <c r="AH21" s="119">
        <f>+IF('Data 2022'!AG21=0,"",('Data 2022'!AH21)*1000000/'Data 2022'!AG21)</f>
        <v>149141.51925078043</v>
      </c>
      <c r="AI21" s="119">
        <f>+IF('Data 2022'!AG21=0,"",('Data 2022'!AH21-'Data 2022'!AI21)*1000000/'Data 2022'!AG21)</f>
        <v>149141.51925078043</v>
      </c>
      <c r="AJ21" s="120">
        <f>+IF('Data 2022'!AG21=0,"",'Data 2022'!AG21*1000/'Data 2022'!C21)</f>
        <v>3.5795877824683386</v>
      </c>
      <c r="AK21" s="119">
        <f>+IF('Data 2022'!AG21=0,"",'Data 2022'!AH21*1000000/'Data 2022'!C21)</f>
        <v>533.86516016886014</v>
      </c>
      <c r="AL21" s="119">
        <f>+IF('Data 2022'!AJ21=0,"",('Data 2022'!AK21)*1000000/'Data 2022'!AJ21)</f>
        <v>152251.61835068956</v>
      </c>
      <c r="AM21" s="119">
        <f>+IF('Data 2022'!AJ21=0,"",('Data 2022'!AK21-'Data 2022'!AL21)*1000000/'Data 2022'!AJ21)</f>
        <v>151920.91190543203</v>
      </c>
      <c r="AN21" s="120">
        <f>+IF('Data 2022'!AJ21=0,"",'Data 2022'!AJ21*1000/'Data 2022'!C21)</f>
        <v>4.4114725602185247</v>
      </c>
      <c r="AO21" s="119">
        <f>+IF('Data 2022'!AJ21=0,"",'Data 2022'!AK21*1000000/'Data 2022'!C21)</f>
        <v>671.65383660293026</v>
      </c>
      <c r="AP21" s="119">
        <f>+IF('Data 2022'!AM21=0,"",('Data 2022'!AN21)*1000000/'Data 2022'!AM21)</f>
        <v>65680.880330123793</v>
      </c>
      <c r="AQ21" s="119" t="e">
        <f>+IF('Data 2022'!AM21=0,"",('Data 2022'!AN21-'Data 2022'!#REF!)*1000000/'Data 2022'!AM21)</f>
        <v>#REF!</v>
      </c>
      <c r="AR21" s="120">
        <f>+IF('Data 2022'!AM21=0,"",'Data 2022'!AM21*1000/'Data 2022'!C21)</f>
        <v>0.90265706481251551</v>
      </c>
      <c r="AS21" s="119">
        <f>+IF('Data 2022'!AM21=0,"",'Data 2022'!AN21*1000000/'Data 2022'!C21)</f>
        <v>59.28731065309163</v>
      </c>
      <c r="AT21" s="119">
        <f>+IF('Data 2022'!AO21=0,"",('Data 2022'!AP21)*1000000/'Data 2022'!AO21)</f>
        <v>62703.713598717608</v>
      </c>
      <c r="AU21" s="119" t="e">
        <f>+IF('Data 2022'!AO21=0,"",('Data 2022'!AP21-'Data 2022'!#REF!)*1000000/'Data 2022'!AO21)</f>
        <v>#REF!</v>
      </c>
      <c r="AV21" s="120">
        <f>+IF('Data 2022'!AO21=0,"",'Data 2022'!AO21*1000/'Data 2022'!C21)</f>
        <v>1.1618450459399057</v>
      </c>
      <c r="AW21" s="119">
        <f>+IF('Data 2022'!AO21=0,"",'Data 2022'!AP21*1000000/'Data 2022'!C21)</f>
        <v>72.851999006704744</v>
      </c>
      <c r="AX21" s="119">
        <f>+IF('Data 2022'!U21=0,"",('Data 2022'!V21)*1000000/'Data 2022'!U21)</f>
        <v>643717.15241280454</v>
      </c>
      <c r="AY21" s="119">
        <f>+IF('Data 2022'!U21=0,"",('Data 2022'!V21-'Data 2022'!W21)*1000000/'Data 2022'!U21)</f>
        <v>321882.46536072629</v>
      </c>
      <c r="AZ21" s="120">
        <f>+IF('Data 2022'!U21=0,"",'Data 2022'!U21*1000/'Data 2022'!C21)</f>
        <v>0.64967717904147004</v>
      </c>
      <c r="BA21" s="119">
        <f>+IF('Data 2022'!U21=0,"",'Data 2022'!V21*1000000/'Data 2022'!C21)</f>
        <v>418.20834368015892</v>
      </c>
      <c r="BB21" s="119">
        <f>+IF(AT21="","",+IF('Data 2022'!BC21=0,0,('Data 2022'!BD21)*1000000/'Data 2022'!BC21))</f>
        <v>244716.91210097866</v>
      </c>
      <c r="BC21" s="119" t="e">
        <f>+IF(AU21="","",+IF('Data 2022'!BC21=0,"",('Data 2022'!BD21-'Data 2022'!BE21)*1000000/'Data 2022'!BC21))</f>
        <v>#REF!</v>
      </c>
      <c r="BD21" s="120">
        <f>+IF(AV21="","",IF('Data 2022'!BC21=0,"",'Data 2022'!BC21*1000/'Data 2022'!C21))</f>
        <v>33.936553265458159</v>
      </c>
      <c r="BE21" s="119">
        <f>+IF(AW21="","",IF('Data 2022'!BC21=0,"",('Data 2022'!BD21-'Data 2022'!BE21)*1000000/'Data 2022'!C21))</f>
        <v>7484.2314377948833</v>
      </c>
      <c r="BF21" s="119">
        <f>+IF('Data 2022'!BC21-'Data 2022'!BF21=0,"",('Data 2022'!BD21-'Data 2022'!BG21)*1000000/('Data 2022'!BC21-'Data 2022'!BF21))</f>
        <v>256422.44275849976</v>
      </c>
      <c r="BG21" s="119" t="e">
        <f>+IF('Data 2022'!BC21-'Data 2022'!BF21=0,"",('Data 2022'!BD21-'Data 2022'!BE21-'Data 2022'!BG21-'Data 2022'!#REF!)*1000000/('Data 2022'!BC21-'Data 2022'!BF21))</f>
        <v>#REF!</v>
      </c>
      <c r="BH21" s="120">
        <f>+IF('Data 2022'!BC21-'Data 2022'!BF21=0,"",('Data 2022'!BC21-'Data 2022'!BF21)*1000/'Data 2022'!C21)</f>
        <v>31.872051154705737</v>
      </c>
      <c r="BI21" s="119" t="e">
        <f>+IF('Data 2022'!BC21-'Data 2022'!BF21=0,"",('Data 2022'!BD21-'Data 2022'!BE21-'Data 2022'!BG21-'Data 2022'!#REF!)*1000000/'Data 2022'!C21)</f>
        <v>#REF!</v>
      </c>
      <c r="BJ21" s="119">
        <f>+IF('Data 2022'!BF21=0,"",('Data 2022'!BG21)*1000000/'Data 2022'!BF21)</f>
        <v>64005.412719891756</v>
      </c>
      <c r="BK21" s="119" t="e">
        <f>+IF('Data 2022'!BF21=0,"",('Data 2022'!BG21-'Data 2022'!#REF!)*1000000/'Data 2022'!BF21)</f>
        <v>#REF!</v>
      </c>
      <c r="BL21" s="120">
        <f>+IF('Data 2022'!BF21=0,"",'Data 2022'!BF21*1000/'Data 2022'!C21)</f>
        <v>2.0645021107524206</v>
      </c>
      <c r="BM21" s="119" t="e">
        <f>+IF('Data 2022'!BF21=0,"",('Data 2022'!BG21-'Data 2022'!#REF!)*1000000/'Data 2022'!C21)</f>
        <v>#REF!</v>
      </c>
      <c r="BN21" s="119">
        <f>+IF('Data 2022'!L21+'Data 2022'!O21+'Data 2022'!X21+'Data 2022'!AA21=0,"",('Data 2022'!M21+'Data 2022'!P21+'Data 2022'!Y21+'Data 2022'!AB21)*1000000/('Data 2022'!L21+'Data 2022'!O21+'Data 2022'!X21+'Data 2022'!AA21))</f>
        <v>319039.2741009015</v>
      </c>
      <c r="BO21" s="119">
        <f>+IF('Data 2022'!L21+'Data 2022'!O21+'Data 2022'!X21+'Data 2022'!AA21=0,"",('Data 2022'!M21-'Data 2022'!N21+'Data 2022'!P21-'Data 2022'!Q21+'Data 2022'!Y21-'Data 2022'!Z21+'Data 2022'!AB21-'Data 2022'!AC21)*1000000/('Data 2022'!L21+'Data 2022'!O21+'Data 2022'!X21+'Data 2022'!AA21))</f>
        <v>289197.18830928596</v>
      </c>
      <c r="BP21" s="120">
        <f>+('Data 2022'!L21+'Data 2022'!O21+'Data 2022'!X21+'Data 2022'!AA21)*1000/'Data 2022'!C21</f>
        <v>15.941457660789672</v>
      </c>
      <c r="BQ21" s="119">
        <f>+('Data 2022'!M21-'Data 2022'!N21+'Data 2022'!P21-'Data 2022'!Q21+'Data 2022'!Y21-'Data 2022'!Z21+'Data 2022'!AB21-'Data 2022'!AC21)*1000000/('Data 2022'!C21)</f>
        <v>4610.2247330518994</v>
      </c>
      <c r="BR21" s="122">
        <f>+IF('Data 2022'!AU21=0,"",'Data 2022'!AU21*1000/'Data 2022'!$C21)</f>
        <v>1.4589024087409983</v>
      </c>
      <c r="BS21" s="122">
        <f>+IF('Data 2022'!AV21=0,"",'Data 2022'!AV21*1000/'Data 2022'!$C21)</f>
        <v>0.24832381425378694</v>
      </c>
      <c r="BT21" s="122">
        <f>+IF('Data 2022'!AS21=0,"",'Data 2022'!AS21*1000/'Data 2022'!$C21)</f>
        <v>0.3104047678172337</v>
      </c>
      <c r="BU21" s="122">
        <f>+IF('Data 2022'!AT21=0,"",'Data 2022'!AT21*1000/'Data 2022'!$C21)</f>
        <v>9.3121430345170106E-2</v>
      </c>
      <c r="BV21" s="122">
        <f>+IF('Data 2022'!AU21=0,"",'Data 2022'!AU21*1000/'Data 2022'!$C21)</f>
        <v>1.4589024087409983</v>
      </c>
      <c r="BW21" s="122">
        <f>+IF('Data 2022'!AV21=0,"",'Data 2022'!AV21*1000/'Data 2022'!$C21)</f>
        <v>0.24832381425378694</v>
      </c>
      <c r="BX21" s="122">
        <f>+IF('Data 2022'!AW21=0,"",'Data 2022'!AW21*1000/'Data 2022'!$C21)</f>
        <v>0.93121430345170098</v>
      </c>
      <c r="BY21" s="122">
        <f>+IF('Data 2022'!AX21=0,"",'Data 2022'!AX21*1000/'Data 2022'!$C21)</f>
        <v>0.15520238390861685</v>
      </c>
      <c r="BZ21" s="122">
        <f>+IF('Data 2022'!AY21=0,"",'Data 2022'!AY21*1000/'Data 2022'!$C21)</f>
        <v>0.93121430345170098</v>
      </c>
      <c r="CA21" s="122">
        <f>+IF('Data 2022'!AZ21=0,"",'Data 2022'!AZ21*1000/'Data 2022'!$C21)</f>
        <v>0.2793642910355103</v>
      </c>
      <c r="CB21" s="122">
        <f>+IF('Data 2022'!BA21=0,"",'Data 2022'!BA21*1000/'Data 2022'!$C21)</f>
        <v>3.6627762602433571</v>
      </c>
      <c r="CC21" s="122">
        <f>+IF('Data 2022'!BB21=0,"",'Data 2022'!BB21*1000/'Data 2022'!$C21)</f>
        <v>0.77601191954308413</v>
      </c>
      <c r="CF21" s="81" t="e">
        <f>+IF('Data 2022'!BD21-'Data 2022'!BG21-'Data 2022'!E21+'Data 2022'!BE21+'Data 2022'!#REF!+'Data 2022'!#REF!=0,"",('Data 2022'!BD21-'Data 2022'!BG21-'Data 2022'!E21+'Data 2022'!BE21+'Data 2022'!#REF!+'Data 2022'!#REF!)*1000000/('Data 2022'!BC21-'Data 2022'!BF21-'Data 2022'!D21))</f>
        <v>#REF!</v>
      </c>
      <c r="CG21" s="82">
        <f>+IF('Data 2022'!BD21-'Data 2022'!BG21-'Data 2022'!E21=0,"",('Data 2022'!BD21-'Data 2022'!BG21-'Data 2022'!E21)*1000000/('Data 2022'!BC21-'Data 2022'!BF21-'Data 2022'!D21))</f>
        <v>253739.86025637019</v>
      </c>
      <c r="CH21" s="83">
        <f>+IF('Data 2022'!BC21-'Data 2022'!BF21-'Data 2022'!D21=0,"",('Data 2022'!BC21-'Data 2022'!BF21-'Data 2022'!D21)*1000/'Data 2022'!C21)</f>
        <v>29.809101067792398</v>
      </c>
      <c r="CI21" s="84">
        <f>+IF('Data 2022'!BD21-'Data 2022'!BG21-'Data 2022'!E21=0,"",('Data 2022'!BD21-'Data 2022'!BG21-'Data 2022'!E21)*1000000/'Data 2022'!C21)</f>
        <v>7563.7571393096587</v>
      </c>
    </row>
    <row r="22" spans="1:87" x14ac:dyDescent="0.25">
      <c r="A22" s="92" t="s">
        <v>62</v>
      </c>
      <c r="B22" s="119">
        <f>+IF('Data 2022'!D22=0,"",('Data 2022'!E22)*1000000/'Data 2022'!D22)</f>
        <v>285475.79298831389</v>
      </c>
      <c r="C22" s="119" t="e">
        <f>+IF('Data 2022'!D22=0,"",('Data 2022'!E22-'Data 2022'!#REF!)*1000000/'Data 2022'!D22)</f>
        <v>#REF!</v>
      </c>
      <c r="D22" s="120">
        <f>+IF('Data 2022'!D22=0,"",'Data 2022'!D22*1000/'Data 2022'!C22)</f>
        <v>1.8667996384828747</v>
      </c>
      <c r="E22" s="119">
        <f>+IF('Data 2022'!D22=0,"",'Data 2022'!E22*1000000/'Data 2022'!C22)</f>
        <v>532.92610714619627</v>
      </c>
      <c r="F22" s="121">
        <f>+IF('Data 2022'!F22=0,"",('Data 2022'!G22)*1000000/'Data 2022'!F22)</f>
        <v>700000</v>
      </c>
      <c r="G22" s="121">
        <f>+IF('Data 2022'!F22=0,"",('Data 2022'!G22-'Data 2022'!H22)*1000000/'Data 2022'!F22)</f>
        <v>697500</v>
      </c>
      <c r="H22" s="120">
        <f>+IF('Data 2022'!F22=0,"",'Data 2022'!F22*1000/'Data 2022'!C22)</f>
        <v>0.12466107769501668</v>
      </c>
      <c r="I22" s="119">
        <f>+IF('Data 2022'!F22=0,"",'Data 2022'!G22*1000000/'Data 2022'!C22)</f>
        <v>87.262754386511673</v>
      </c>
      <c r="J22" s="119">
        <f>+IF('Data 2022'!I22=0,"",('Data 2022'!J22)*1000000/'Data 2022'!I22)</f>
        <v>1731034.4827586208</v>
      </c>
      <c r="K22" s="119">
        <f>+IF('Data 2022'!I22=0,"",('Data 2022'!J22-'Data 2022'!K22)*1000000/'Data 2022'!I22)</f>
        <v>1462068.9655172417</v>
      </c>
      <c r="L22" s="120">
        <f>+IF('Data 2022'!I22=0,"",'Data 2022'!I22*1000/'Data 2022'!C22)</f>
        <v>0.45189640664443542</v>
      </c>
      <c r="M22" s="119">
        <f>+IF('Data 2022'!I22=0,"",'Data 2022'!J22*1000000/'Data 2022'!C22)</f>
        <v>782.24826253622962</v>
      </c>
      <c r="N22" s="119">
        <f>+IF('Data 2022'!L22=0,"",('Data 2022'!M22)*1000000/'Data 2022'!L22)</f>
        <v>385104.4504995459</v>
      </c>
      <c r="O22" s="119">
        <f>+IF('Data 2022'!L22=0,"",('Data 2022'!M22-'Data 2022'!N22)*1000000/'Data 2022'!L22)</f>
        <v>319709.35513169842</v>
      </c>
      <c r="P22" s="120">
        <f>+IF('Data 2022'!L22=0,"",'Data 2022'!L22*1000/'Data 2022'!C22)</f>
        <v>3.4312961635553338</v>
      </c>
      <c r="Q22" s="119">
        <f>+IF('Data 2022'!L22=0,"",'Data 2022'!M22*1000000/'Data 2022'!C22)</f>
        <v>1321.4074235671767</v>
      </c>
      <c r="R22" s="119">
        <f>+IF('Data 2022'!O22=0,"",('Data 2022'!P22)*1000000/'Data 2022'!O22)</f>
        <v>50438.596491228069</v>
      </c>
      <c r="S22" s="119">
        <f>+IF('Data 2022'!O22=0,"",('Data 2022'!P22-'Data 2022'!Q22)*1000000/'Data 2022'!O22)</f>
        <v>50438.596491228069</v>
      </c>
      <c r="T22" s="120">
        <f>+IF('Data 2022'!O22=0,"",'Data 2022'!O22*1000/'Data 2022'!C22)</f>
        <v>7.1056814286159504</v>
      </c>
      <c r="U22" s="119">
        <f>+IF('Data 2022'!O22=0,"",'Data 2022'!P22*1000000/'Data 2022'!C22)</f>
        <v>358.40059837317295</v>
      </c>
      <c r="V22" s="119">
        <f>+IF('Data 2022'!X22=0,"",('Data 2022'!Y22)*1000000/'Data 2022'!X22)</f>
        <v>905422.44640605303</v>
      </c>
      <c r="W22" s="119">
        <f>+IF('Data 2022'!X22=0,"",('Data 2022'!Y22-'Data 2022'!Z22)*1000000/'Data 2022'!X22)</f>
        <v>785624.21185372013</v>
      </c>
      <c r="X22" s="120">
        <f>+IF('Data 2022'!X22=0,"",'Data 2022'!X22*1000/'Data 2022'!C22)</f>
        <v>2.4714058653037054</v>
      </c>
      <c r="Y22" s="119">
        <f>+IF('Data 2022'!X22=0,"",'Data 2022'!Y22*1000000/'Data 2022'!C22)</f>
        <v>2237.6663446255493</v>
      </c>
      <c r="Z22" s="119">
        <f>+IF('Data 2022'!AA22=0,"",('Data 2022'!AB22)*1000000/'Data 2022'!AA22)</f>
        <v>766766.76676676667</v>
      </c>
      <c r="AA22" s="119">
        <f>+IF('Data 2022'!AA22=0,"",('Data 2022'!AB22-'Data 2022'!AC22)*1000000/'Data 2022'!AA22)</f>
        <v>690690.69069069065</v>
      </c>
      <c r="AB22" s="120">
        <f>+IF('Data 2022'!AA22=0,"",'Data 2022'!AA22*1000/'Data 2022'!C22)</f>
        <v>3.1134104154330413</v>
      </c>
      <c r="AC22" s="119">
        <f>+IF('Data 2022'!AA22=0,"",'Data 2022'!AB22*1000000/'Data 2022'!C22)</f>
        <v>2387.2596378595695</v>
      </c>
      <c r="AD22" s="119">
        <f>+IF('Data 2022'!AD22=0,"",('Data 2022'!AE22)*1000000/'Data 2022'!AD22)</f>
        <v>31707.317073170732</v>
      </c>
      <c r="AE22" s="119">
        <f>+IF('Data 2022'!AD22=0,"",('Data 2022'!AE22-'Data 2022'!AF22)*1000000/'Data 2022'!AD22)</f>
        <v>31707.317073170732</v>
      </c>
      <c r="AF22" s="120">
        <f>+IF('Data 2022'!AD22=0,"",'Data 2022'!AD22*1000/'Data 2022'!C22)</f>
        <v>2.5555520927478419</v>
      </c>
      <c r="AG22" s="119">
        <f>+IF('Data 2022'!AD22=0,"",'Data 2022'!AE22*1000000/'Data 2022'!C22)</f>
        <v>81.029700501760843</v>
      </c>
      <c r="AH22" s="119">
        <f>+IF('Data 2022'!AG22=0,"",('Data 2022'!AH22)*1000000/'Data 2022'!AG22)</f>
        <v>137288.13559322033</v>
      </c>
      <c r="AI22" s="119">
        <f>+IF('Data 2022'!AG22=0,"",('Data 2022'!AH22-'Data 2022'!AI22)*1000000/'Data 2022'!AG22)</f>
        <v>137288.13559322033</v>
      </c>
      <c r="AJ22" s="120">
        <f>+IF('Data 2022'!AG22=0,"",'Data 2022'!AG22*1000/'Data 2022'!C22)</f>
        <v>1.838750896001496</v>
      </c>
      <c r="AK22" s="119">
        <f>+IF('Data 2022'!AG22=0,"",'Data 2022'!AH22*1000000/'Data 2022'!C22)</f>
        <v>252.43868233240877</v>
      </c>
      <c r="AL22" s="119">
        <f>+IF('Data 2022'!AJ22=0,"",('Data 2022'!AK22)*1000000/'Data 2022'!AJ22)</f>
        <v>165803.10880829016</v>
      </c>
      <c r="AM22" s="119">
        <f>+IF('Data 2022'!AJ22=0,"",('Data 2022'!AK22-'Data 2022'!AL22)*1000000/'Data 2022'!AJ22)</f>
        <v>158549.22279792745</v>
      </c>
      <c r="AN22" s="120">
        <f>+IF('Data 2022'!AJ22=0,"",'Data 2022'!AJ22*1000/'Data 2022'!C22)</f>
        <v>6.0148969987845549</v>
      </c>
      <c r="AO22" s="119">
        <f>+IF('Data 2022'!AJ22=0,"",'Data 2022'!AK22*1000000/'Data 2022'!C22)</f>
        <v>997.28862156013338</v>
      </c>
      <c r="AP22" s="119">
        <f>+IF('Data 2022'!AM22=0,"",('Data 2022'!AN22)*1000000/'Data 2022'!AM22)</f>
        <v>55555.555555555555</v>
      </c>
      <c r="AQ22" s="119" t="e">
        <f>+IF('Data 2022'!AM22=0,"",('Data 2022'!AN22-'Data 2022'!#REF!)*1000000/'Data 2022'!AM22)</f>
        <v>#REF!</v>
      </c>
      <c r="AR22" s="120">
        <f>+IF('Data 2022'!AM22=0,"",'Data 2022'!AM22*1000/'Data 2022'!C22)</f>
        <v>0.112194969925515</v>
      </c>
      <c r="AS22" s="119">
        <f>+IF('Data 2022'!AM22=0,"",'Data 2022'!AN22*1000000/'Data 2022'!C22)</f>
        <v>6.2330538847508334</v>
      </c>
      <c r="AT22" s="119">
        <f>+IF('Data 2022'!AO22=0,"",('Data 2022'!AP22)*1000000/'Data 2022'!AO22)</f>
        <v>84569.732937685447</v>
      </c>
      <c r="AU22" s="119" t="e">
        <f>+IF('Data 2022'!AO22=0,"",('Data 2022'!AP22-'Data 2022'!#REF!)*1000000/'Data 2022'!AO22)</f>
        <v>#REF!</v>
      </c>
      <c r="AV22" s="120">
        <f>+IF('Data 2022'!AO22=0,"",'Data 2022'!AO22*1000/'Data 2022'!C22)</f>
        <v>2.100539159161031</v>
      </c>
      <c r="AW22" s="119">
        <f>+IF('Data 2022'!AO22=0,"",'Data 2022'!AP22*1000000/'Data 2022'!C22)</f>
        <v>177.64203571539875</v>
      </c>
      <c r="AX22" s="119">
        <f>+IF('Data 2022'!U22=0,"",('Data 2022'!V22)*1000000/'Data 2022'!U22)</f>
        <v>556122.44897959183</v>
      </c>
      <c r="AY22" s="119">
        <f>+IF('Data 2022'!U22=0,"",('Data 2022'!V22-'Data 2022'!W22)*1000000/'Data 2022'!U22)</f>
        <v>278061.22448979592</v>
      </c>
      <c r="AZ22" s="120">
        <f>+IF('Data 2022'!U22=0,"",'Data 2022'!U22*1000/'Data 2022'!C22)</f>
        <v>1.2216785614111634</v>
      </c>
      <c r="BA22" s="119">
        <f>+IF('Data 2022'!U22=0,"",'Data 2022'!V22*1000000/'Data 2022'!C22)</f>
        <v>679.40287343784087</v>
      </c>
      <c r="BB22" s="119">
        <f>+IF(AT22="","",+IF('Data 2022'!BC22=0,0,('Data 2022'!BD22)*1000000/'Data 2022'!BC22))</f>
        <v>305510.14520626987</v>
      </c>
      <c r="BC22" s="119" t="e">
        <f>+IF(AU22="","",+IF('Data 2022'!BC22=0,"",('Data 2022'!BD22-'Data 2022'!BE22)*1000000/'Data 2022'!BC22))</f>
        <v>#REF!</v>
      </c>
      <c r="BD22" s="120">
        <f>+IF(AV22="","",IF('Data 2022'!BC22=0,"",'Data 2022'!BC22*1000/'Data 2022'!C22))</f>
        <v>32.40876367376196</v>
      </c>
      <c r="BE22" s="119">
        <f>+IF(AW22="","",IF('Data 2022'!BC22=0,"",('Data 2022'!BD22-'Data 2022'!BE22)*1000000/'Data 2022'!C22))</f>
        <v>8638.7010315704192</v>
      </c>
      <c r="BF22" s="119">
        <f>+IF('Data 2022'!BC22-'Data 2022'!BF22=0,"",('Data 2022'!BD22-'Data 2022'!BG22)*1000000/('Data 2022'!BC22-'Data 2022'!BF22))</f>
        <v>321808.23614408093</v>
      </c>
      <c r="BG22" s="119" t="e">
        <f>+IF('Data 2022'!BC22-'Data 2022'!BF22=0,"",('Data 2022'!BD22-'Data 2022'!BE22-'Data 2022'!BG22-'Data 2022'!#REF!)*1000000/('Data 2022'!BC22-'Data 2022'!BF22))</f>
        <v>#REF!</v>
      </c>
      <c r="BH22" s="120">
        <f>+IF('Data 2022'!BC22-'Data 2022'!BF22=0,"",('Data 2022'!BC22-'Data 2022'!BF22)*1000/'Data 2022'!C22)</f>
        <v>30.196029544675419</v>
      </c>
      <c r="BI22" s="119" t="e">
        <f>+IF('Data 2022'!BC22-'Data 2022'!BF22=0,"",('Data 2022'!BD22-'Data 2022'!BE22-'Data 2022'!BG22-'Data 2022'!#REF!)*1000000/'Data 2022'!C22)</f>
        <v>#REF!</v>
      </c>
      <c r="BJ22" s="119">
        <f>+IF('Data 2022'!BF22=0,"",('Data 2022'!BG22)*1000000/'Data 2022'!BF22)</f>
        <v>83098.591549295772</v>
      </c>
      <c r="BK22" s="119" t="e">
        <f>+IF('Data 2022'!BF22=0,"",('Data 2022'!BG22-'Data 2022'!#REF!)*1000000/'Data 2022'!BF22)</f>
        <v>#REF!</v>
      </c>
      <c r="BL22" s="120">
        <f>+IF('Data 2022'!BF22=0,"",'Data 2022'!BF22*1000/'Data 2022'!C22)</f>
        <v>2.2127341290865461</v>
      </c>
      <c r="BM22" s="119" t="e">
        <f>+IF('Data 2022'!BF22=0,"",('Data 2022'!BG22-'Data 2022'!#REF!)*1000000/'Data 2022'!C22)</f>
        <v>#REF!</v>
      </c>
      <c r="BN22" s="119">
        <f>+IF('Data 2022'!L22+'Data 2022'!O22+'Data 2022'!X22+'Data 2022'!AA22=0,"",('Data 2022'!M22+'Data 2022'!P22+'Data 2022'!Y22+'Data 2022'!AB22)*1000000/('Data 2022'!L22+'Data 2022'!O22+'Data 2022'!X22+'Data 2022'!AA22))</f>
        <v>391069.01217861963</v>
      </c>
      <c r="BO22" s="119">
        <f>+IF('Data 2022'!L22+'Data 2022'!O22+'Data 2022'!X22+'Data 2022'!AA22=0,"",('Data 2022'!M22-'Data 2022'!N22+'Data 2022'!P22-'Data 2022'!Q22+'Data 2022'!Y22-'Data 2022'!Z22+'Data 2022'!AB22-'Data 2022'!AC22)*1000000/('Data 2022'!L22+'Data 2022'!O22+'Data 2022'!X22+'Data 2022'!AA22))</f>
        <v>344094.33597525611</v>
      </c>
      <c r="BP22" s="120">
        <f>+('Data 2022'!L22+'Data 2022'!O22+'Data 2022'!X22+'Data 2022'!AA22)*1000/'Data 2022'!C22</f>
        <v>16.121793872908032</v>
      </c>
      <c r="BQ22" s="119">
        <f>+('Data 2022'!M22-'Data 2022'!N22+'Data 2022'!P22-'Data 2022'!Q22+'Data 2022'!Y22-'Data 2022'!Z22+'Data 2022'!AB22-'Data 2022'!AC22)*1000000/('Data 2022'!C22)</f>
        <v>5547.4179574282416</v>
      </c>
      <c r="BR22" s="122">
        <f>+IF('Data 2022'!AU22=0,"",'Data 2022'!AU22*1000/'Data 2022'!$C22)</f>
        <v>1.0646056035154423</v>
      </c>
      <c r="BS22" s="122">
        <f>+IF('Data 2022'!AV22=0,"",'Data 2022'!AV22*1000/'Data 2022'!$C22)</f>
        <v>0.36401034686944866</v>
      </c>
      <c r="BT22" s="122">
        <f>+IF('Data 2022'!AS22=0,"",'Data 2022'!AS22*1000/'Data 2022'!$C22)</f>
        <v>0.32193723314738054</v>
      </c>
      <c r="BU22" s="122">
        <f>+IF('Data 2022'!AT22=0,"",'Data 2022'!AT22*1000/'Data 2022'!$C22)</f>
        <v>0.24153083803409481</v>
      </c>
      <c r="BV22" s="122">
        <f>+IF('Data 2022'!AU22=0,"",'Data 2022'!AU22*1000/'Data 2022'!$C22)</f>
        <v>1.0646056035154423</v>
      </c>
      <c r="BW22" s="122">
        <f>+IF('Data 2022'!AV22=0,"",'Data 2022'!AV22*1000/'Data 2022'!$C22)</f>
        <v>0.36401034686944866</v>
      </c>
      <c r="BX22" s="122">
        <f>+IF('Data 2022'!AW22=0,"",'Data 2022'!AW22*1000/'Data 2022'!$C22)</f>
        <v>0.88322373546919308</v>
      </c>
      <c r="BY22" s="122">
        <f>+IF('Data 2022'!AX22=0,"",'Data 2022'!AX22*1000/'Data 2022'!$C22)</f>
        <v>0.25462025119207154</v>
      </c>
      <c r="BZ22" s="122">
        <f>+IF('Data 2022'!AY22=0,"",'Data 2022'!AY22*1000/'Data 2022'!$C22)</f>
        <v>1.2288465733786269</v>
      </c>
      <c r="CA22" s="122">
        <f>+IF('Data 2022'!AZ22=0,"",'Data 2022'!AZ22*1000/'Data 2022'!$C22)</f>
        <v>0.39112413126811479</v>
      </c>
      <c r="CB22" s="122">
        <f>+IF('Data 2022'!BA22=0,"",'Data 2022'!BA22*1000/'Data 2022'!$C22)</f>
        <v>3.5194938760245584</v>
      </c>
      <c r="CC22" s="122">
        <f>+IF('Data 2022'!BB22=0,"",'Data 2022'!BB22*1000/'Data 2022'!$C22)</f>
        <v>1.25128556736373</v>
      </c>
      <c r="CF22" s="81" t="e">
        <f>+IF('Data 2022'!BD22-'Data 2022'!BG22-'Data 2022'!E22+'Data 2022'!BE22+'Data 2022'!#REF!+'Data 2022'!#REF!=0,"",('Data 2022'!BD22-'Data 2022'!BG22-'Data 2022'!E22+'Data 2022'!BE22+'Data 2022'!#REF!+'Data 2022'!#REF!)*1000000/('Data 2022'!BC22-'Data 2022'!BF22-'Data 2022'!D22))</f>
        <v>#REF!</v>
      </c>
      <c r="CG22" s="82">
        <f>+IF('Data 2022'!BD22-'Data 2022'!BG22-'Data 2022'!E22=0,"",('Data 2022'!BD22-'Data 2022'!BG22-'Data 2022'!E22)*1000000/('Data 2022'!BC22-'Data 2022'!BF22-'Data 2022'!D22))</f>
        <v>324202.42024202424</v>
      </c>
      <c r="CH22" s="83">
        <f>+IF('Data 2022'!BC22-'Data 2022'!BF22-'Data 2022'!D22=0,"",('Data 2022'!BC22-'Data 2022'!BF22-'Data 2022'!D22)*1000/'Data 2022'!C22)</f>
        <v>28.329229906192541</v>
      </c>
      <c r="CI22" s="84">
        <f>+IF('Data 2022'!BD22-'Data 2022'!BG22-'Data 2022'!E22=0,"",('Data 2022'!BD22-'Data 2022'!BG22-'Data 2022'!E22)*1000000/'Data 2022'!C22)</f>
        <v>9184.4048991803556</v>
      </c>
    </row>
    <row r="23" spans="1:87" x14ac:dyDescent="0.25">
      <c r="A23" s="92" t="s">
        <v>19</v>
      </c>
      <c r="B23" s="119">
        <f>+IF('Data 2022'!D23=0,"",('Data 2022'!E23)*1000000/'Data 2022'!D23)</f>
        <v>246730.52005943534</v>
      </c>
      <c r="C23" s="119" t="e">
        <f>+IF('Data 2022'!D23=0,"",('Data 2022'!E23-'Data 2022'!#REF!)*1000000/'Data 2022'!D23)</f>
        <v>#REF!</v>
      </c>
      <c r="D23" s="120">
        <f>+IF('Data 2022'!D23=0,"",'Data 2022'!D23*1000/'Data 2022'!C23)</f>
        <v>1.9987526357993526</v>
      </c>
      <c r="E23" s="119">
        <f>+IF('Data 2022'!D23=0,"",'Data 2022'!E23*1000000/'Data 2022'!C23)</f>
        <v>493.1532773009414</v>
      </c>
      <c r="F23" s="121">
        <f>+IF('Data 2022'!F23=0,"",('Data 2022'!G23)*1000000/'Data 2022'!F23)</f>
        <v>448649.13199999998</v>
      </c>
      <c r="G23" s="121">
        <f>+IF('Data 2022'!F23=0,"",('Data 2022'!G23-'Data 2022'!H23)*1000000/'Data 2022'!F23)</f>
        <v>436798.08720000001</v>
      </c>
      <c r="H23" s="120">
        <f>+IF('Data 2022'!F23=0,"",'Data 2022'!F23*1000/'Data 2022'!C23)</f>
        <v>0.37123934543078613</v>
      </c>
      <c r="I23" s="119">
        <f>+IF('Data 2022'!F23=0,"",'Data 2022'!G23*1000000/'Data 2022'!C23)</f>
        <v>166.55621009177034</v>
      </c>
      <c r="J23" s="119">
        <f>+IF('Data 2022'!I23=0,"",('Data 2022'!J23)*1000000/'Data 2022'!I23)</f>
        <v>1420333.3333333333</v>
      </c>
      <c r="K23" s="119">
        <f>+IF('Data 2022'!I23=0,"",('Data 2022'!J23-'Data 2022'!K23)*1000000/'Data 2022'!I23)</f>
        <v>1284555.5555555555</v>
      </c>
      <c r="L23" s="120">
        <f>+IF('Data 2022'!I23=0,"",'Data 2022'!I23*1000/'Data 2022'!C23)</f>
        <v>0.26729232871016601</v>
      </c>
      <c r="M23" s="119">
        <f>+IF('Data 2022'!I23=0,"",'Data 2022'!J23*1000000/'Data 2022'!C23)</f>
        <v>379.64420421133912</v>
      </c>
      <c r="N23" s="119">
        <f>+IF('Data 2022'!L23=0,"",('Data 2022'!M23)*1000000/'Data 2022'!L23)</f>
        <v>684989.55286251567</v>
      </c>
      <c r="O23" s="119">
        <f>+IF('Data 2022'!L23=0,"",('Data 2022'!M23-'Data 2022'!N23)*1000000/'Data 2022'!L23)</f>
        <v>624755.53698286682</v>
      </c>
      <c r="P23" s="120">
        <f>+IF('Data 2022'!L23=0,"",'Data 2022'!L23*1000/'Data 2022'!C23)</f>
        <v>3.5535030144634847</v>
      </c>
      <c r="Q23" s="119">
        <f>+IF('Data 2022'!L23=0,"",'Data 2022'!M23*1000000/'Data 2022'!C23)</f>
        <v>2434.1124409729441</v>
      </c>
      <c r="R23" s="119">
        <f>+IF('Data 2022'!O23=0,"",('Data 2022'!P23)*1000000/'Data 2022'!O23)</f>
        <v>93516.078017923035</v>
      </c>
      <c r="S23" s="119">
        <f>+IF('Data 2022'!O23=0,"",('Data 2022'!P23-'Data 2022'!Q23)*1000000/'Data 2022'!O23)</f>
        <v>93058.291485170499</v>
      </c>
      <c r="T23" s="120">
        <f>+IF('Data 2022'!O23=0,"",'Data 2022'!O23*1000/'Data 2022'!C23)</f>
        <v>10.70446378188946</v>
      </c>
      <c r="U23" s="119">
        <f>+IF('Data 2022'!O23=0,"",'Data 2022'!P23*1000000/'Data 2022'!C23)</f>
        <v>1001.0394701672062</v>
      </c>
      <c r="V23" s="119">
        <f>+IF('Data 2022'!X23=0,"",('Data 2022'!Y23)*1000000/'Data 2022'!X23)</f>
        <v>1234097.706879362</v>
      </c>
      <c r="W23" s="119">
        <f>+IF('Data 2022'!X23=0,"",('Data 2022'!Y23-'Data 2022'!Z23)*1000000/'Data 2022'!X23)</f>
        <v>1030284.1475573281</v>
      </c>
      <c r="X23" s="120">
        <f>+IF('Data 2022'!X23=0,"",'Data 2022'!X23*1000/'Data 2022'!C23)</f>
        <v>2.3830596061893026</v>
      </c>
      <c r="Y23" s="119">
        <f>+IF('Data 2022'!X23=0,"",'Data 2022'!Y23*1000000/'Data 2022'!C23)</f>
        <v>2940.9283953550535</v>
      </c>
      <c r="Z23" s="119">
        <f>+IF('Data 2022'!AA23=0,"",('Data 2022'!AB23)*1000000/'Data 2022'!AA23)</f>
        <v>734166.66666666674</v>
      </c>
      <c r="AA23" s="119">
        <f>+IF('Data 2022'!AA23=0,"",('Data 2022'!AB23-'Data 2022'!AC23)*1000000/'Data 2022'!AA23)</f>
        <v>698809.5238095239</v>
      </c>
      <c r="AB23" s="120">
        <f>+IF('Data 2022'!AA23=0,"",'Data 2022'!AA23*1000/'Data 2022'!C23)</f>
        <v>2.2452555611653944</v>
      </c>
      <c r="AC23" s="119">
        <f>+IF('Data 2022'!AA23=0,"",'Data 2022'!AB23*1000000/'Data 2022'!C23)</f>
        <v>1648.3917911555939</v>
      </c>
      <c r="AD23" s="119">
        <f>+IF('Data 2022'!AD23=0,"",('Data 2022'!AE23)*1000000/'Data 2022'!AD23)</f>
        <v>30215.229140682466</v>
      </c>
      <c r="AE23" s="119">
        <f>+IF('Data 2022'!AD23=0,"",('Data 2022'!AE23-'Data 2022'!AF23)*1000000/'Data 2022'!AD23)</f>
        <v>29645.975247049795</v>
      </c>
      <c r="AF23" s="120">
        <f>+IF('Data 2022'!AD23=0,"",'Data 2022'!AD23*1000/'Data 2022'!C23)</f>
        <v>4.6433132369101004</v>
      </c>
      <c r="AG23" s="119">
        <f>+IF('Data 2022'!AD23=0,"",'Data 2022'!AE23*1000000/'Data 2022'!C23)</f>
        <v>140.29877342520268</v>
      </c>
      <c r="AH23" s="119">
        <f>+IF('Data 2022'!AG23=0,"",('Data 2022'!AH23)*1000000/'Data 2022'!AG23)</f>
        <v>130182.64840182647</v>
      </c>
      <c r="AI23" s="119">
        <f>+IF('Data 2022'!AG23=0,"",('Data 2022'!AH23-'Data 2022'!AI23)*1000000/'Data 2022'!AG23)</f>
        <v>128584.47488584474</v>
      </c>
      <c r="AJ23" s="120">
        <f>+IF('Data 2022'!AG23=0,"",'Data 2022'!AG23*1000/'Data 2022'!C23)</f>
        <v>1.9512339995842118</v>
      </c>
      <c r="AK23" s="119">
        <f>+IF('Data 2022'!AG23=0,"",'Data 2022'!AH23*1000000/'Data 2022'!C23)</f>
        <v>254.0168097175611</v>
      </c>
      <c r="AL23" s="119">
        <f>+IF('Data 2022'!AJ23=0,"",('Data 2022'!AK23)*1000000/'Data 2022'!AJ23)</f>
        <v>283008.18553888134</v>
      </c>
      <c r="AM23" s="119">
        <f>+IF('Data 2022'!AJ23=0,"",('Data 2022'!AK23-'Data 2022'!AL23)*1000000/'Data 2022'!AJ23)</f>
        <v>247714.87039563438</v>
      </c>
      <c r="AN23" s="120">
        <f>+IF('Data 2022'!AJ23=0,"",'Data 2022'!AJ23*1000/'Data 2022'!C23)</f>
        <v>4.3538950432122601</v>
      </c>
      <c r="AO23" s="119">
        <f>+IF('Data 2022'!AJ23=0,"",'Data 2022'!AK23*1000000/'Data 2022'!C23)</f>
        <v>1232.1879362062309</v>
      </c>
      <c r="AP23" s="119">
        <f>+IF('Data 2022'!AM23=0,"",('Data 2022'!AN23)*1000000/'Data 2022'!AM23)</f>
        <v>34127.772260840778</v>
      </c>
      <c r="AQ23" s="119" t="e">
        <f>+IF('Data 2022'!AM23=0,"",('Data 2022'!AN23-'Data 2022'!#REF!)*1000000/'Data 2022'!AM23)</f>
        <v>#REF!</v>
      </c>
      <c r="AR23" s="120">
        <f>+IF('Data 2022'!AM23=0,"",'Data 2022'!AM23*1000/'Data 2022'!C23)</f>
        <v>0.89721125003712399</v>
      </c>
      <c r="AS23" s="119">
        <f>+IF('Data 2022'!AM23=0,"",'Data 2022'!AN23*1000000/'Data 2022'!C23)</f>
        <v>30.619821211131239</v>
      </c>
      <c r="AT23" s="119">
        <f>+IF('Data 2022'!AO23=0,"",('Data 2022'!AP23)*1000000/'Data 2022'!AO23)</f>
        <v>74668.495656149971</v>
      </c>
      <c r="AU23" s="119" t="e">
        <f>+IF('Data 2022'!AO23=0,"",('Data 2022'!AP23-'Data 2022'!#REF!)*1000000/'Data 2022'!AO23)</f>
        <v>#REF!</v>
      </c>
      <c r="AV23" s="120">
        <f>+IF('Data 2022'!AO23=0,"",'Data 2022'!AO23*1000/'Data 2022'!C23)</f>
        <v>2.5980814350628139</v>
      </c>
      <c r="AW23" s="119">
        <f>+IF('Data 2022'!AO23=0,"",'Data 2022'!AP23*1000000/'Data 2022'!C23)</f>
        <v>193.9948323483116</v>
      </c>
      <c r="AX23" s="119">
        <f>+IF('Data 2022'!U23=0,"",('Data 2022'!V23)*1000000/'Data 2022'!U23)</f>
        <v>627966.41109894123</v>
      </c>
      <c r="AY23" s="119">
        <f>+IF('Data 2022'!U23=0,"",('Data 2022'!V23-'Data 2022'!W23)*1000000/'Data 2022'!U23)</f>
        <v>309839.35742971889</v>
      </c>
      <c r="AZ23" s="120">
        <f>+IF('Data 2022'!U23=0,"",'Data 2022'!U23*1000/'Data 2022'!C23)</f>
        <v>1.6269193074158772</v>
      </c>
      <c r="BA23" s="119">
        <f>+IF('Data 2022'!U23=0,"",'Data 2022'!V23*1000000/'Data 2022'!C23)</f>
        <v>1021.6506786255235</v>
      </c>
      <c r="BB23" s="119">
        <f>+IF(AT23="","",+IF('Data 2022'!BC23=0,0,('Data 2022'!BD23)*1000000/'Data 2022'!BC23))</f>
        <v>323516.4379311832</v>
      </c>
      <c r="BC23" s="119" t="e">
        <f>+IF(AU23="","",+IF('Data 2022'!BC23=0,"",('Data 2022'!BD23-'Data 2022'!BE23)*1000000/'Data 2022'!BC23))</f>
        <v>#REF!</v>
      </c>
      <c r="BD23" s="120">
        <f>+IF(AV23="","",IF('Data 2022'!BC23=0,"",'Data 2022'!BC23*1000/'Data 2022'!C23))</f>
        <v>37.861512874580498</v>
      </c>
      <c r="BE23" s="119">
        <f>+IF(AW23="","",IF('Data 2022'!BC23=0,"",('Data 2022'!BD23-'Data 2022'!BE23)*1000000/'Data 2022'!C23))</f>
        <v>10686.998903804459</v>
      </c>
      <c r="BF23" s="119">
        <f>+IF('Data 2022'!BC23-'Data 2022'!BF23=0,"",('Data 2022'!BD23-'Data 2022'!BG23)*1000000/('Data 2022'!BC23-'Data 2022'!BF23))</f>
        <v>349884.48133120732</v>
      </c>
      <c r="BG23" s="119" t="e">
        <f>+IF('Data 2022'!BC23-'Data 2022'!BF23=0,"",('Data 2022'!BD23-'Data 2022'!BE23-'Data 2022'!BG23-'Data 2022'!#REF!)*1000000/('Data 2022'!BC23-'Data 2022'!BF23))</f>
        <v>#REF!</v>
      </c>
      <c r="BH23" s="120">
        <f>+IF('Data 2022'!BC23-'Data 2022'!BF23=0,"",('Data 2022'!BC23-'Data 2022'!BF23)*1000/'Data 2022'!C23)</f>
        <v>34.366220189480565</v>
      </c>
      <c r="BI23" s="119" t="e">
        <f>+IF('Data 2022'!BC23-'Data 2022'!BF23=0,"",('Data 2022'!BD23-'Data 2022'!BE23-'Data 2022'!BG23-'Data 2022'!#REF!)*1000000/'Data 2022'!C23)</f>
        <v>#REF!</v>
      </c>
      <c r="BJ23" s="119">
        <f>+IF('Data 2022'!BF23=0,"",('Data 2022'!BG23)*1000000/'Data 2022'!BF23)</f>
        <v>64262.044353810859</v>
      </c>
      <c r="BK23" s="119" t="e">
        <f>+IF('Data 2022'!BF23=0,"",('Data 2022'!BG23-'Data 2022'!#REF!)*1000000/'Data 2022'!BF23)</f>
        <v>#REF!</v>
      </c>
      <c r="BL23" s="120">
        <f>+IF('Data 2022'!BF23=0,"",'Data 2022'!BF23*1000/'Data 2022'!C23)</f>
        <v>3.4952926850999377</v>
      </c>
      <c r="BM23" s="119" t="e">
        <f>+IF('Data 2022'!BF23=0,"",('Data 2022'!BG23-'Data 2022'!#REF!)*1000000/'Data 2022'!C23)</f>
        <v>#REF!</v>
      </c>
      <c r="BN23" s="119">
        <f>+IF('Data 2022'!L23+'Data 2022'!O23+'Data 2022'!X23+'Data 2022'!AA23=0,"",('Data 2022'!M23+'Data 2022'!P23+'Data 2022'!Y23+'Data 2022'!AB23)*1000000/('Data 2022'!L23+'Data 2022'!O23+'Data 2022'!X23+'Data 2022'!AA23))</f>
        <v>424883.63316140388</v>
      </c>
      <c r="BO23" s="119">
        <f>+IF('Data 2022'!L23+'Data 2022'!O23+'Data 2022'!X23+'Data 2022'!AA23=0,"",('Data 2022'!M23-'Data 2022'!N23+'Data 2022'!P23-'Data 2022'!Q23+'Data 2022'!Y23-'Data 2022'!Z23+'Data 2022'!AB23-'Data 2022'!AC23)*1000000/('Data 2022'!L23+'Data 2022'!O23+'Data 2022'!X23+'Data 2022'!AA23))</f>
        <v>383370.54975468607</v>
      </c>
      <c r="BP23" s="120">
        <f>+('Data 2022'!L23+'Data 2022'!O23+'Data 2022'!X23+'Data 2022'!AA23)*1000/'Data 2022'!C23</f>
        <v>18.886281963707646</v>
      </c>
      <c r="BQ23" s="119">
        <f>+('Data 2022'!M23-'Data 2022'!N23+'Data 2022'!P23-'Data 2022'!Q23+'Data 2022'!Y23-'Data 2022'!Z23+'Data 2022'!AB23-'Data 2022'!AC23)*1000000/('Data 2022'!C23)</f>
        <v>7240.444299248612</v>
      </c>
      <c r="BR23" s="122">
        <f>+IF('Data 2022'!AU23=0,"",'Data 2022'!AU23*1000/'Data 2022'!$C23)</f>
        <v>1.0097710195717382</v>
      </c>
      <c r="BS23" s="122">
        <f>+IF('Data 2022'!AV23=0,"",'Data 2022'!AV23*1000/'Data 2022'!$C23)</f>
        <v>0.20789403344124024</v>
      </c>
      <c r="BT23" s="122">
        <f>+IF('Data 2022'!AS23=0,"",'Data 2022'!AS23*1000/'Data 2022'!$C23)</f>
        <v>0.17819488580677734</v>
      </c>
      <c r="BU23" s="122" t="str">
        <f>+IF('Data 2022'!AT23=0,"",'Data 2022'!AT23*1000/'Data 2022'!$C23)</f>
        <v/>
      </c>
      <c r="BV23" s="122">
        <f>+IF('Data 2022'!AU23=0,"",'Data 2022'!AU23*1000/'Data 2022'!$C23)</f>
        <v>1.0097710195717382</v>
      </c>
      <c r="BW23" s="122">
        <f>+IF('Data 2022'!AV23=0,"",'Data 2022'!AV23*1000/'Data 2022'!$C23)</f>
        <v>0.20789403344124024</v>
      </c>
      <c r="BX23" s="122">
        <f>+IF('Data 2022'!AW23=0,"",'Data 2022'!AW23*1000/'Data 2022'!$C23)</f>
        <v>0.71277954322710935</v>
      </c>
      <c r="BY23" s="122">
        <f>+IF('Data 2022'!AX23=0,"",'Data 2022'!AX23*1000/'Data 2022'!$C23)</f>
        <v>0.20789403344124024</v>
      </c>
      <c r="BZ23" s="122">
        <f>+IF('Data 2022'!AY23=0,"",'Data 2022'!AY23*1000/'Data 2022'!$C23)</f>
        <v>1.3958599388197559</v>
      </c>
      <c r="CA23" s="122">
        <f>+IF('Data 2022'!AZ23=0,"",'Data 2022'!AZ23*1000/'Data 2022'!$C23)</f>
        <v>0.14849573817231446</v>
      </c>
      <c r="CB23" s="122">
        <f>+IF('Data 2022'!BA23=0,"",'Data 2022'!BA23*1000/'Data 2022'!$C23)</f>
        <v>3.2966053874253807</v>
      </c>
      <c r="CC23" s="122">
        <f>+IF('Data 2022'!BB23=0,"",'Data 2022'!BB23*1000/'Data 2022'!$C23)</f>
        <v>0.56428380505479492</v>
      </c>
      <c r="CF23" s="81" t="e">
        <f>+IF('Data 2022'!BD23-'Data 2022'!BG23-'Data 2022'!E23+'Data 2022'!BE23+'Data 2022'!#REF!+'Data 2022'!#REF!=0,"",('Data 2022'!BD23-'Data 2022'!BG23-'Data 2022'!E23+'Data 2022'!BE23+'Data 2022'!#REF!+'Data 2022'!#REF!)*1000000/('Data 2022'!BC23-'Data 2022'!BF23-'Data 2022'!D23))</f>
        <v>#REF!</v>
      </c>
      <c r="CG23" s="82">
        <f>+IF('Data 2022'!BD23-'Data 2022'!BG23-'Data 2022'!E23=0,"",('Data 2022'!BD23-'Data 2022'!BG23-'Data 2022'!E23)*1000000/('Data 2022'!BC23-'Data 2022'!BF23-'Data 2022'!D23))</f>
        <v>356254.43448380264</v>
      </c>
      <c r="CH23" s="83">
        <f>+IF('Data 2022'!BC23-'Data 2022'!BF23-'Data 2022'!D23=0,"",('Data 2022'!BC23-'Data 2022'!BF23-'Data 2022'!D23)*1000/'Data 2022'!C23)</f>
        <v>32.367467553681209</v>
      </c>
      <c r="CI23" s="84">
        <f>+IF('Data 2022'!BD23-'Data 2022'!BG23-'Data 2022'!E23=0,"",('Data 2022'!BD23-'Data 2022'!BG23-'Data 2022'!E23)*1000000/'Data 2022'!C23)</f>
        <v>11531.053849009531</v>
      </c>
    </row>
    <row r="24" spans="1:87" x14ac:dyDescent="0.25">
      <c r="A24" s="92" t="s">
        <v>20</v>
      </c>
      <c r="B24" s="119">
        <f>+IF('Data 2022'!D24=0,"",('Data 2022'!E24)*1000000/'Data 2022'!D24)</f>
        <v>268794.88584474887</v>
      </c>
      <c r="C24" s="119" t="e">
        <f>+IF('Data 2022'!D24=0,"",('Data 2022'!E24-'Data 2022'!#REF!)*1000000/'Data 2022'!D24)</f>
        <v>#REF!</v>
      </c>
      <c r="D24" s="120">
        <f>+IF('Data 2022'!D24=0,"",'Data 2022'!D24*1000/'Data 2022'!C24)</f>
        <v>1.7358909321496512</v>
      </c>
      <c r="E24" s="119">
        <f>+IF('Data 2022'!D24=0,"",'Data 2022'!E24*1000000/'Data 2022'!C24)</f>
        <v>466.59860494610018</v>
      </c>
      <c r="F24" s="121">
        <f>+IF('Data 2022'!F24=0,"",('Data 2022'!G24)*1000000/'Data 2022'!F24)</f>
        <v>1269738</v>
      </c>
      <c r="G24" s="121">
        <f>+IF('Data 2022'!F24=0,"",('Data 2022'!G24-'Data 2022'!H24)*1000000/'Data 2022'!F24)</f>
        <v>1024996</v>
      </c>
      <c r="H24" s="120">
        <f>+IF('Data 2022'!F24=0,"",'Data 2022'!F24*1000/'Data 2022'!C24)</f>
        <v>0.15852885225110971</v>
      </c>
      <c r="I24" s="119">
        <f>+IF('Data 2022'!F24=0,"",'Data 2022'!G24*1000000/'Data 2022'!C24)</f>
        <v>201.29010779961953</v>
      </c>
      <c r="J24" s="119">
        <f>+IF('Data 2022'!I24=0,"",('Data 2022'!J24)*1000000/'Data 2022'!I24)</f>
        <v>1783431.5384615385</v>
      </c>
      <c r="K24" s="119">
        <f>+IF('Data 2022'!I24=0,"",('Data 2022'!J24-'Data 2022'!K24)*1000000/'Data 2022'!I24)</f>
        <v>1322716.5384615385</v>
      </c>
      <c r="L24" s="120">
        <f>+IF('Data 2022'!I24=0,"",'Data 2022'!I24*1000/'Data 2022'!C24)</f>
        <v>0.20608750792644262</v>
      </c>
      <c r="M24" s="119">
        <f>+IF('Data 2022'!I24=0,"",'Data 2022'!J24*1000000/'Data 2022'!C24)</f>
        <v>367.54296131896007</v>
      </c>
      <c r="N24" s="119">
        <f>+IF('Data 2022'!L24=0,"",('Data 2022'!M24)*1000000/'Data 2022'!L24)</f>
        <v>952365.92592592584</v>
      </c>
      <c r="O24" s="119">
        <f>+IF('Data 2022'!L24=0,"",('Data 2022'!M24-'Data 2022'!N24)*1000000/'Data 2022'!L24)</f>
        <v>841063.28703703696</v>
      </c>
      <c r="P24" s="120">
        <f>+IF('Data 2022'!L24=0,"",'Data 2022'!L24*1000/'Data 2022'!C24)</f>
        <v>1.7121116043119848</v>
      </c>
      <c r="Q24" s="119">
        <f>+IF('Data 2022'!L24=0,"",'Data 2022'!M24*1000000/'Data 2022'!C24)</f>
        <v>1630.556753329106</v>
      </c>
      <c r="R24" s="119">
        <f>+IF('Data 2022'!O24=0,"",('Data 2022'!P24)*1000000/'Data 2022'!O24)</f>
        <v>111607.85217391304</v>
      </c>
      <c r="S24" s="119">
        <f>+IF('Data 2022'!O24=0,"",('Data 2022'!P24-'Data 2022'!Q24)*1000000/'Data 2022'!O24)</f>
        <v>104177.3739130435</v>
      </c>
      <c r="T24" s="120">
        <f>+IF('Data 2022'!O24=0,"",'Data 2022'!O24*1000/'Data 2022'!C24)</f>
        <v>9.1154090044388081</v>
      </c>
      <c r="U24" s="119">
        <f>+IF('Data 2022'!O24=0,"",'Data 2022'!P24*1000000/'Data 2022'!C24)</f>
        <v>1017.3512206721623</v>
      </c>
      <c r="V24" s="119">
        <f>+IF('Data 2022'!X24=0,"",('Data 2022'!Y24)*1000000/'Data 2022'!X24)</f>
        <v>1318951.554054054</v>
      </c>
      <c r="W24" s="119">
        <f>+IF('Data 2022'!X24=0,"",('Data 2022'!Y24-'Data 2022'!Z24)*1000000/'Data 2022'!X24)</f>
        <v>996713.27702702698</v>
      </c>
      <c r="X24" s="120">
        <f>+IF('Data 2022'!X24=0,"",'Data 2022'!X24*1000/'Data 2022'!C24)</f>
        <v>2.3462270133164238</v>
      </c>
      <c r="Y24" s="119">
        <f>+IF('Data 2022'!X24=0,"",'Data 2022'!Y24*1000000/'Data 2022'!C24)</f>
        <v>3094.5597653772988</v>
      </c>
      <c r="Z24" s="119">
        <f>+IF('Data 2022'!AA24=0,"",('Data 2022'!AB24)*1000000/'Data 2022'!AA24)</f>
        <v>785515.49857549858</v>
      </c>
      <c r="AA24" s="119">
        <f>+IF('Data 2022'!AA24=0,"",('Data 2022'!AB24-'Data 2022'!AC24)*1000000/'Data 2022'!AA24)</f>
        <v>699412.90598290612</v>
      </c>
      <c r="AB24" s="120">
        <f>+IF('Data 2022'!AA24=0,"",'Data 2022'!AA24*1000/'Data 2022'!C24)</f>
        <v>2.7821813570069751</v>
      </c>
      <c r="AC24" s="119">
        <f>+IF('Data 2022'!AA24=0,"",'Data 2022'!AB24*1000000/'Data 2022'!C24)</f>
        <v>2185.4465757767912</v>
      </c>
      <c r="AD24" s="119">
        <f>+IF('Data 2022'!AD24=0,"",('Data 2022'!AE24)*1000000/'Data 2022'!AD24)</f>
        <v>14219.182156133829</v>
      </c>
      <c r="AE24" s="119">
        <f>+IF('Data 2022'!AD24=0,"",('Data 2022'!AE24-'Data 2022'!AF24)*1000000/'Data 2022'!AD24)</f>
        <v>14219.182156133829</v>
      </c>
      <c r="AF24" s="120">
        <f>+IF('Data 2022'!AD24=0,"",'Data 2022'!AD24*1000/'Data 2022'!C24)</f>
        <v>2.1322130627774256</v>
      </c>
      <c r="AG24" s="119">
        <f>+IF('Data 2022'!AD24=0,"",'Data 2022'!AE24*1000000/'Data 2022'!C24)</f>
        <v>30.318325935320228</v>
      </c>
      <c r="AH24" s="119">
        <f>+IF('Data 2022'!AG24=0,"",('Data 2022'!AH24)*1000000/'Data 2022'!AG24)</f>
        <v>152307.6724137931</v>
      </c>
      <c r="AI24" s="119">
        <f>+IF('Data 2022'!AG24=0,"",('Data 2022'!AH24-'Data 2022'!AI24)*1000000/'Data 2022'!AG24)</f>
        <v>152307.6724137931</v>
      </c>
      <c r="AJ24" s="120">
        <f>+IF('Data 2022'!AG24=0,"",'Data 2022'!AG24*1000/'Data 2022'!C24)</f>
        <v>1.8389346861128726</v>
      </c>
      <c r="AK24" s="119">
        <f>+IF('Data 2022'!AG24=0,"",'Data 2022'!AH24*1000000/'Data 2022'!C24)</f>
        <v>280.08386176284085</v>
      </c>
      <c r="AL24" s="119">
        <f>+IF('Data 2022'!AJ24=0,"",('Data 2022'!AK24)*1000000/'Data 2022'!AJ24)</f>
        <v>255446.69030732862</v>
      </c>
      <c r="AM24" s="119">
        <f>+IF('Data 2022'!AJ24=0,"",('Data 2022'!AK24-'Data 2022'!AL24)*1000000/'Data 2022'!AJ24)</f>
        <v>255446.69030732862</v>
      </c>
      <c r="AN24" s="120">
        <f>+IF('Data 2022'!AJ24=0,"",'Data 2022'!AJ24*1000/'Data 2022'!C24)</f>
        <v>3.35288522511097</v>
      </c>
      <c r="AO24" s="119">
        <f>+IF('Data 2022'!AJ24=0,"",'Data 2022'!AK24*1000000/'Data 2022'!C24)</f>
        <v>856.48343373493981</v>
      </c>
      <c r="AP24" s="119">
        <f>+IF('Data 2022'!AM24=0,"",('Data 2022'!AN24)*1000000/'Data 2022'!AM24)</f>
        <v>87562.181818181823</v>
      </c>
      <c r="AQ24" s="119" t="e">
        <f>+IF('Data 2022'!AM24=0,"",('Data 2022'!AN24-'Data 2022'!#REF!)*1000000/'Data 2022'!AM24)</f>
        <v>#REF!</v>
      </c>
      <c r="AR24" s="120">
        <f>+IF('Data 2022'!AM24=0,"",'Data 2022'!AM24*1000/'Data 2022'!C24)</f>
        <v>0.43595434369055169</v>
      </c>
      <c r="AS24" s="119">
        <f>+IF('Data 2022'!AM24=0,"",'Data 2022'!AN24*1000000/'Data 2022'!C24)</f>
        <v>38.173113506658211</v>
      </c>
      <c r="AT24" s="119">
        <f>+IF('Data 2022'!AO24=0,"",('Data 2022'!AP24)*1000000/'Data 2022'!AO24)</f>
        <v>82374.303797468354</v>
      </c>
      <c r="AU24" s="119" t="e">
        <f>+IF('Data 2022'!AO24=0,"",('Data 2022'!AP24-'Data 2022'!#REF!)*1000000/'Data 2022'!AO24)</f>
        <v>#REF!</v>
      </c>
      <c r="AV24" s="120">
        <f>+IF('Data 2022'!AO24=0,"",'Data 2022'!AO24*1000/'Data 2022'!C24)</f>
        <v>1.2523779327837667</v>
      </c>
      <c r="AW24" s="119">
        <f>+IF('Data 2022'!AO24=0,"",'Data 2022'!AP24*1000000/'Data 2022'!C24)</f>
        <v>103.1637603043754</v>
      </c>
      <c r="AX24" s="119">
        <f>+IF('Data 2022'!U24=0,"",('Data 2022'!V24)*1000000/'Data 2022'!U24)</f>
        <v>216561.66666666666</v>
      </c>
      <c r="AY24" s="119">
        <f>+IF('Data 2022'!U24=0,"",('Data 2022'!V24-'Data 2022'!W24)*1000000/'Data 2022'!U24)</f>
        <v>108280.83333333333</v>
      </c>
      <c r="AZ24" s="120">
        <f>+IF('Data 2022'!U24=0,"",'Data 2022'!U24*1000/'Data 2022'!C24)</f>
        <v>0.57070386810399498</v>
      </c>
      <c r="BA24" s="119">
        <f>+IF('Data 2022'!U24=0,"",'Data 2022'!V24*1000000/'Data 2022'!C24)</f>
        <v>123.59258084971465</v>
      </c>
      <c r="BB24" s="119">
        <f>+IF(AT24="","",+IF('Data 2022'!BC24=0,0,('Data 2022'!BD24)*1000000/'Data 2022'!BC24))</f>
        <v>376097.94092342991</v>
      </c>
      <c r="BC24" s="119" t="e">
        <f>+IF(AU24="","",+IF('Data 2022'!BC24=0,"",('Data 2022'!BD24-'Data 2022'!BE24)*1000000/'Data 2022'!BC24))</f>
        <v>#REF!</v>
      </c>
      <c r="BD24" s="120">
        <f>+IF(AV24="","",IF('Data 2022'!BC24=0,"",'Data 2022'!BC24*1000/'Data 2022'!C24))</f>
        <v>27.639505389980975</v>
      </c>
      <c r="BE24" s="119">
        <f>+IF(AW24="","",IF('Data 2022'!BC24=0,"",('Data 2022'!BD24-'Data 2022'!BE24)*1000000/'Data 2022'!C24))</f>
        <v>8945.7269340519979</v>
      </c>
      <c r="BF24" s="119">
        <f>+IF('Data 2022'!BC24-'Data 2022'!BF24=0,"",('Data 2022'!BD24-'Data 2022'!BG24)*1000000/('Data 2022'!BC24-'Data 2022'!BF24))</f>
        <v>395119.87171655468</v>
      </c>
      <c r="BG24" s="119" t="e">
        <f>+IF('Data 2022'!BC24-'Data 2022'!BF24=0,"",('Data 2022'!BD24-'Data 2022'!BE24-'Data 2022'!BG24-'Data 2022'!#REF!)*1000000/('Data 2022'!BC24-'Data 2022'!BF24))</f>
        <v>#REF!</v>
      </c>
      <c r="BH24" s="120">
        <f>+IF('Data 2022'!BC24-'Data 2022'!BF24=0,"",('Data 2022'!BC24-'Data 2022'!BF24)*1000/'Data 2022'!C24)</f>
        <v>25.951173113506659</v>
      </c>
      <c r="BI24" s="119" t="e">
        <f>+IF('Data 2022'!BC24-'Data 2022'!BF24=0,"",('Data 2022'!BD24-'Data 2022'!BE24-'Data 2022'!BG24-'Data 2022'!#REF!)*1000000/'Data 2022'!C24)</f>
        <v>#REF!</v>
      </c>
      <c r="BJ24" s="119">
        <f>+IF('Data 2022'!BF24=0,"",('Data 2022'!BG24)*1000000/'Data 2022'!BF24)</f>
        <v>83713.896713615017</v>
      </c>
      <c r="BK24" s="119" t="e">
        <f>+IF('Data 2022'!BF24=0,"",('Data 2022'!BG24-'Data 2022'!#REF!)*1000000/'Data 2022'!BF24)</f>
        <v>#REF!</v>
      </c>
      <c r="BL24" s="120">
        <f>+IF('Data 2022'!BF24=0,"",'Data 2022'!BF24*1000/'Data 2022'!C24)</f>
        <v>1.6883322764743183</v>
      </c>
      <c r="BM24" s="119" t="e">
        <f>+IF('Data 2022'!BF24=0,"",('Data 2022'!BG24-'Data 2022'!#REF!)*1000000/'Data 2022'!C24)</f>
        <v>#REF!</v>
      </c>
      <c r="BN24" s="119">
        <f>+IF('Data 2022'!L24+'Data 2022'!O24+'Data 2022'!X24+'Data 2022'!AA24=0,"",('Data 2022'!M24+'Data 2022'!P24+'Data 2022'!Y24+'Data 2022'!AB24)*1000000/('Data 2022'!L24+'Data 2022'!O24+'Data 2022'!X24+'Data 2022'!AA24))</f>
        <v>496863.22404371586</v>
      </c>
      <c r="BO24" s="119">
        <f>+IF('Data 2022'!L24+'Data 2022'!O24+'Data 2022'!X24+'Data 2022'!AA24=0,"",('Data 2022'!M24-'Data 2022'!N24+'Data 2022'!P24-'Data 2022'!Q24+'Data 2022'!Y24-'Data 2022'!Z24+'Data 2022'!AB24-'Data 2022'!AC24)*1000000/('Data 2022'!L24+'Data 2022'!O24+'Data 2022'!X24+'Data 2022'!AA24))</f>
        <v>418278.54446100356</v>
      </c>
      <c r="BP24" s="120">
        <f>+('Data 2022'!L24+'Data 2022'!O24+'Data 2022'!X24+'Data 2022'!AA24)*1000/'Data 2022'!C24</f>
        <v>15.955928979074189</v>
      </c>
      <c r="BQ24" s="119">
        <f>+('Data 2022'!M24-'Data 2022'!N24+'Data 2022'!P24-'Data 2022'!Q24+'Data 2022'!Y24-'Data 2022'!Z24+'Data 2022'!AB24-'Data 2022'!AC24)*1000000/('Data 2022'!C24)</f>
        <v>6674.0227488902992</v>
      </c>
      <c r="BR24" s="122">
        <f>+IF('Data 2022'!AU24=0,"",'Data 2022'!AU24*1000/'Data 2022'!$C24)</f>
        <v>0.95117311350665823</v>
      </c>
      <c r="BS24" s="122">
        <f>+IF('Data 2022'!AV24=0,"",'Data 2022'!AV24*1000/'Data 2022'!$C24)</f>
        <v>7.9264426125554857E-2</v>
      </c>
      <c r="BT24" s="122" t="str">
        <f>+IF('Data 2022'!AS24=0,"",'Data 2022'!AS24*1000/'Data 2022'!$C24)</f>
        <v/>
      </c>
      <c r="BU24" s="122" t="str">
        <f>+IF('Data 2022'!AT24=0,"",'Data 2022'!AT24*1000/'Data 2022'!$C24)</f>
        <v/>
      </c>
      <c r="BV24" s="122">
        <f>+IF('Data 2022'!AU24=0,"",'Data 2022'!AU24*1000/'Data 2022'!$C24)</f>
        <v>0.95117311350665823</v>
      </c>
      <c r="BW24" s="122">
        <f>+IF('Data 2022'!AV24=0,"",'Data 2022'!AV24*1000/'Data 2022'!$C24)</f>
        <v>7.9264426125554857E-2</v>
      </c>
      <c r="BX24" s="122">
        <f>+IF('Data 2022'!AW24=0,"",'Data 2022'!AW24*1000/'Data 2022'!$C24)</f>
        <v>1.1097019657577678</v>
      </c>
      <c r="BY24" s="122" t="str">
        <f>+IF('Data 2022'!AX24=0,"",'Data 2022'!AX24*1000/'Data 2022'!$C24)</f>
        <v/>
      </c>
      <c r="BZ24" s="122">
        <f>+IF('Data 2022'!AY24=0,"",'Data 2022'!AY24*1000/'Data 2022'!$C24)</f>
        <v>0.31705770450221943</v>
      </c>
      <c r="CA24" s="122">
        <f>+IF('Data 2022'!AZ24=0,"",'Data 2022'!AZ24*1000/'Data 2022'!$C24)</f>
        <v>0.23779327837666456</v>
      </c>
      <c r="CB24" s="122">
        <f>+IF('Data 2022'!BA24=0,"",'Data 2022'!BA24*1000/'Data 2022'!$C24)</f>
        <v>2.3779327837666457</v>
      </c>
      <c r="CC24" s="122">
        <f>+IF('Data 2022'!BB24=0,"",'Data 2022'!BB24*1000/'Data 2022'!$C24)</f>
        <v>0.31705770450221943</v>
      </c>
      <c r="CF24" s="81" t="e">
        <f>+IF('Data 2022'!BD24-'Data 2022'!BG24-'Data 2022'!E24+'Data 2022'!BE24+'Data 2022'!#REF!+'Data 2022'!#REF!=0,"",('Data 2022'!BD24-'Data 2022'!BG24-'Data 2022'!E24+'Data 2022'!BE24+'Data 2022'!#REF!+'Data 2022'!#REF!)*1000000/('Data 2022'!BC24-'Data 2022'!BF24-'Data 2022'!D24))</f>
        <v>#REF!</v>
      </c>
      <c r="CG24" s="82">
        <f>+IF('Data 2022'!BD24-'Data 2022'!BG24-'Data 2022'!E24=0,"",('Data 2022'!BD24-'Data 2022'!BG24-'Data 2022'!E24)*1000000/('Data 2022'!BC24-'Data 2022'!BF24-'Data 2022'!D24))</f>
        <v>404175.57446808513</v>
      </c>
      <c r="CH24" s="83">
        <f>+IF('Data 2022'!BC24-'Data 2022'!BF24-'Data 2022'!D24=0,"",('Data 2022'!BC24-'Data 2022'!BF24-'Data 2022'!D24)*1000/'Data 2022'!C24)</f>
        <v>24.215282181357008</v>
      </c>
      <c r="CI24" s="84">
        <f>+IF('Data 2022'!BD24-'Data 2022'!BG24-'Data 2022'!E24=0,"",('Data 2022'!BD24-'Data 2022'!BG24-'Data 2022'!E24)*1000000/'Data 2022'!C24)</f>
        <v>9787.2255865567531</v>
      </c>
    </row>
    <row r="25" spans="1:87" x14ac:dyDescent="0.25">
      <c r="A25" s="92" t="s">
        <v>21</v>
      </c>
      <c r="B25" s="119">
        <f>+IF('Data 2022'!D25=0,"",('Data 2022'!E25)*1000000/'Data 2022'!D25)</f>
        <v>275956.28415300546</v>
      </c>
      <c r="C25" s="119" t="e">
        <f>+IF('Data 2022'!D25=0,"",('Data 2022'!E25-'Data 2022'!#REF!)*1000000/'Data 2022'!D25)</f>
        <v>#REF!</v>
      </c>
      <c r="D25" s="120">
        <f>+IF('Data 2022'!D25=0,"",'Data 2022'!D25*1000/'Data 2022'!C25)</f>
        <v>2.5152910452889836</v>
      </c>
      <c r="E25" s="119">
        <f>+IF('Data 2022'!D25=0,"",'Data 2022'!E25*1000000/'Data 2022'!C25)</f>
        <v>694.11037042127691</v>
      </c>
      <c r="F25" s="121">
        <f>+IF('Data 2022'!F25=0,"",('Data 2022'!G25)*1000000/'Data 2022'!F25)</f>
        <v>1400000</v>
      </c>
      <c r="G25" s="121">
        <f>+IF('Data 2022'!F25=0,"",('Data 2022'!G25-'Data 2022'!H25)*1000000/'Data 2022'!F25)</f>
        <v>1400000</v>
      </c>
      <c r="H25" s="120">
        <f>+IF('Data 2022'!F25=0,"",'Data 2022'!F25*1000/'Data 2022'!C25)</f>
        <v>0.10308569857741735</v>
      </c>
      <c r="I25" s="119">
        <f>+IF('Data 2022'!F25=0,"",'Data 2022'!G25*1000000/'Data 2022'!C25)</f>
        <v>144.31997800838431</v>
      </c>
      <c r="J25" s="119">
        <f>+IF('Data 2022'!I25=0,"",('Data 2022'!J25)*1000000/'Data 2022'!I25)</f>
        <v>1200000</v>
      </c>
      <c r="K25" s="119">
        <f>+IF('Data 2022'!I25=0,"",('Data 2022'!J25-'Data 2022'!K25)*1000000/'Data 2022'!I25)</f>
        <v>787500</v>
      </c>
      <c r="L25" s="120">
        <f>+IF('Data 2022'!I25=0,"",'Data 2022'!I25*1000/'Data 2022'!C25)</f>
        <v>0.54979039241289263</v>
      </c>
      <c r="M25" s="119">
        <f>+IF('Data 2022'!I25=0,"",'Data 2022'!J25*1000000/'Data 2022'!C25)</f>
        <v>659.74847089547109</v>
      </c>
      <c r="N25" s="119">
        <f>+IF('Data 2022'!L25=0,"",('Data 2022'!M25)*1000000/'Data 2022'!L25)</f>
        <v>791946.30872483214</v>
      </c>
      <c r="O25" s="119">
        <f>+IF('Data 2022'!L25=0,"",('Data 2022'!M25-'Data 2022'!N25)*1000000/'Data 2022'!L25)</f>
        <v>741610.7382550335</v>
      </c>
      <c r="P25" s="120">
        <f>+IF('Data 2022'!L25=0,"",'Data 2022'!L25*1000/'Data 2022'!C25)</f>
        <v>2.047969211738025</v>
      </c>
      <c r="Q25" s="119">
        <f>+IF('Data 2022'!L25=0,"",'Data 2022'!M25*1000000/'Data 2022'!C25)</f>
        <v>1621.8816576180332</v>
      </c>
      <c r="R25" s="119">
        <f>+IF('Data 2022'!O25=0,"",('Data 2022'!P25)*1000000/'Data 2022'!O25)</f>
        <v>82770.270270270266</v>
      </c>
      <c r="S25" s="119">
        <f>+IF('Data 2022'!O25=0,"",('Data 2022'!P25-'Data 2022'!Q25)*1000000/'Data 2022'!O25)</f>
        <v>82770.270270270266</v>
      </c>
      <c r="T25" s="120">
        <f>+IF('Data 2022'!O25=0,"",'Data 2022'!O25*1000/'Data 2022'!C25)</f>
        <v>8.1368978077108096</v>
      </c>
      <c r="U25" s="119">
        <f>+IF('Data 2022'!O25=0,"",'Data 2022'!P25*1000000/'Data 2022'!C25)</f>
        <v>673.49323070579339</v>
      </c>
      <c r="V25" s="119">
        <f>+IF('Data 2022'!X25=0,"",('Data 2022'!Y25)*1000000/'Data 2022'!X25)</f>
        <v>1020100.5025125629</v>
      </c>
      <c r="W25" s="119">
        <f>+IF('Data 2022'!X25=0,"",('Data 2022'!Y25-'Data 2022'!Z25)*1000000/'Data 2022'!X25)</f>
        <v>894472.36180904531</v>
      </c>
      <c r="X25" s="120">
        <f>+IF('Data 2022'!X25=0,"",'Data 2022'!X25*1000/'Data 2022'!C25)</f>
        <v>2.7352072022541405</v>
      </c>
      <c r="Y25" s="119">
        <f>+IF('Data 2022'!X25=0,"",'Data 2022'!Y25*1000000/'Data 2022'!C25)</f>
        <v>2790.1862414954298</v>
      </c>
      <c r="Z25" s="119">
        <f>+IF('Data 2022'!AA25=0,"",('Data 2022'!AB25)*1000000/'Data 2022'!AA25)</f>
        <v>829787.23404255323</v>
      </c>
      <c r="AA25" s="119">
        <f>+IF('Data 2022'!AA25=0,"",('Data 2022'!AB25-'Data 2022'!AC25)*1000000/'Data 2022'!AA25)</f>
        <v>711246.20060790284</v>
      </c>
      <c r="AB25" s="120">
        <f>+IF('Data 2022'!AA25=0,"",'Data 2022'!AA25*1000/'Data 2022'!C25)</f>
        <v>2.2610129887980208</v>
      </c>
      <c r="AC25" s="119">
        <f>+IF('Data 2022'!AA25=0,"",'Data 2022'!AB25*1000000/'Data 2022'!C25)</f>
        <v>1876.159714108996</v>
      </c>
      <c r="AD25" s="119">
        <f>+IF('Data 2022'!AD25=0,"",('Data 2022'!AE25)*1000000/'Data 2022'!AD25)</f>
        <v>28070.175438596492</v>
      </c>
      <c r="AE25" s="119">
        <f>+IF('Data 2022'!AD25=0,"",('Data 2022'!AE25-'Data 2022'!AF25)*1000000/'Data 2022'!AD25)</f>
        <v>28070.175438596492</v>
      </c>
      <c r="AF25" s="120">
        <f>+IF('Data 2022'!AD25=0,"",'Data 2022'!AD25*1000/'Data 2022'!C25)</f>
        <v>3.9172565459418598</v>
      </c>
      <c r="AG25" s="119">
        <f>+IF('Data 2022'!AD25=0,"",'Data 2022'!AE25*1000000/'Data 2022'!C25)</f>
        <v>109.95807848257851</v>
      </c>
      <c r="AH25" s="119">
        <f>+IF('Data 2022'!AG25=0,"",('Data 2022'!AH25)*1000000/'Data 2022'!AG25)</f>
        <v>145985.40145985401</v>
      </c>
      <c r="AI25" s="119">
        <f>+IF('Data 2022'!AG25=0,"",('Data 2022'!AH25-'Data 2022'!AI25)*1000000/'Data 2022'!AG25)</f>
        <v>145985.40145985401</v>
      </c>
      <c r="AJ25" s="120">
        <f>+IF('Data 2022'!AG25=0,"",'Data 2022'!AG25*1000/'Data 2022'!C25)</f>
        <v>1.8830320940141572</v>
      </c>
      <c r="AK25" s="119">
        <f>+IF('Data 2022'!AG25=0,"",'Data 2022'!AH25*1000000/'Data 2022'!C25)</f>
        <v>274.89519620644631</v>
      </c>
      <c r="AL25" s="119">
        <f>+IF('Data 2022'!AJ25=0,"",('Data 2022'!AK25)*1000000/'Data 2022'!AJ25)</f>
        <v>311203.31950207468</v>
      </c>
      <c r="AM25" s="119">
        <f>+IF('Data 2022'!AJ25=0,"",('Data 2022'!AK25-'Data 2022'!AL25)*1000000/'Data 2022'!AJ25)</f>
        <v>298755.18672199169</v>
      </c>
      <c r="AN25" s="120">
        <f>+IF('Data 2022'!AJ25=0,"",'Data 2022'!AJ25*1000/'Data 2022'!C25)</f>
        <v>4.9687306714315165</v>
      </c>
      <c r="AO25" s="119">
        <f>+IF('Data 2022'!AJ25=0,"",'Data 2022'!AK25*1000000/'Data 2022'!C25)</f>
        <v>1546.2854786612604</v>
      </c>
      <c r="AP25" s="119">
        <f>+IF('Data 2022'!AM25=0,"",('Data 2022'!AN25)*1000000/'Data 2022'!AM25)</f>
        <v>44117.647058823532</v>
      </c>
      <c r="AQ25" s="119" t="e">
        <f>+IF('Data 2022'!AM25=0,"",('Data 2022'!AN25-'Data 2022'!#REF!)*1000000/'Data 2022'!AM25)</f>
        <v>#REF!</v>
      </c>
      <c r="AR25" s="120">
        <f>+IF('Data 2022'!AM25=0,"",'Data 2022'!AM25*1000/'Data 2022'!C25)</f>
        <v>0.46732183355095869</v>
      </c>
      <c r="AS25" s="119">
        <f>+IF('Data 2022'!AM25=0,"",'Data 2022'!AN25*1000000/'Data 2022'!C25)</f>
        <v>20.617139715483471</v>
      </c>
      <c r="AT25" s="119">
        <f>+IF('Data 2022'!AO25=0,"",('Data 2022'!AP25)*1000000/'Data 2022'!AO25)</f>
        <v>84745.762711864416</v>
      </c>
      <c r="AU25" s="119" t="e">
        <f>+IF('Data 2022'!AO25=0,"",('Data 2022'!AP25-'Data 2022'!#REF!)*1000000/'Data 2022'!AO25)</f>
        <v>#REF!</v>
      </c>
      <c r="AV25" s="120">
        <f>+IF('Data 2022'!AO25=0,"",'Data 2022'!AO25*1000/'Data 2022'!C25)</f>
        <v>2.8382929008315578</v>
      </c>
      <c r="AW25" s="119">
        <f>+IF('Data 2022'!AO25=0,"",'Data 2022'!AP25*1000000/'Data 2022'!C25)</f>
        <v>240.53329668064052</v>
      </c>
      <c r="AX25" s="119">
        <f>+IF('Data 2022'!U25=0,"",('Data 2022'!V25)*1000000/'Data 2022'!U25)</f>
        <v>464601.76991150441</v>
      </c>
      <c r="AY25" s="119">
        <f>+IF('Data 2022'!U25=0,"",('Data 2022'!V25-'Data 2022'!W25)*1000000/'Data 2022'!U25)</f>
        <v>232300.8849557522</v>
      </c>
      <c r="AZ25" s="120">
        <f>+IF('Data 2022'!U25=0,"",'Data 2022'!U25*1000/'Data 2022'!C25)</f>
        <v>1.5531578585664216</v>
      </c>
      <c r="BA25" s="119">
        <f>+IF('Data 2022'!U25=0,"",'Data 2022'!V25*1000000/'Data 2022'!C25)</f>
        <v>721.59989004192153</v>
      </c>
      <c r="BB25" s="119">
        <f>+IF(AT25="","",+IF('Data 2022'!BC25=0,0,('Data 2022'!BD25)*1000000/'Data 2022'!BC25))</f>
        <v>334749.1909385114</v>
      </c>
      <c r="BC25" s="119" t="e">
        <f>+IF(AU25="","",+IF('Data 2022'!BC25=0,"",('Data 2022'!BD25-'Data 2022'!BE25)*1000000/'Data 2022'!BC25))</f>
        <v>#REF!</v>
      </c>
      <c r="BD25" s="120">
        <f>+IF(AV25="","",IF('Data 2022'!BC25=0,"",'Data 2022'!BC25*1000/'Data 2022'!C25))</f>
        <v>33.977046251116761</v>
      </c>
      <c r="BE25" s="119">
        <f>+IF(AW25="","",IF('Data 2022'!BC25=0,"",('Data 2022'!BD25-'Data 2022'!BE25)*1000000/'Data 2022'!C25))</f>
        <v>10009.621331867227</v>
      </c>
      <c r="BF25" s="119">
        <f>+IF('Data 2022'!BC25-'Data 2022'!BF25=0,"",('Data 2022'!BD25-'Data 2022'!BG25)*1000000/('Data 2022'!BC25-'Data 2022'!BF25))</f>
        <v>362312.3459556353</v>
      </c>
      <c r="BG25" s="119" t="e">
        <f>+IF('Data 2022'!BC25-'Data 2022'!BF25=0,"",('Data 2022'!BD25-'Data 2022'!BE25-'Data 2022'!BG25-'Data 2022'!#REF!)*1000000/('Data 2022'!BC25-'Data 2022'!BF25))</f>
        <v>#REF!</v>
      </c>
      <c r="BH25" s="120">
        <f>+IF('Data 2022'!BC25-'Data 2022'!BF25=0,"",('Data 2022'!BC25-'Data 2022'!BF25)*1000/'Data 2022'!C25)</f>
        <v>30.671431516734241</v>
      </c>
      <c r="BI25" s="119" t="e">
        <f>+IF('Data 2022'!BC25-'Data 2022'!BF25=0,"",('Data 2022'!BD25-'Data 2022'!BE25-'Data 2022'!BG25-'Data 2022'!#REF!)*1000000/'Data 2022'!C25)</f>
        <v>#REF!</v>
      </c>
      <c r="BJ25" s="119">
        <f>+IF('Data 2022'!BF25=0,"",('Data 2022'!BG25)*1000000/'Data 2022'!BF25)</f>
        <v>79002.079002079015</v>
      </c>
      <c r="BK25" s="119" t="e">
        <f>+IF('Data 2022'!BF25=0,"",('Data 2022'!BG25-'Data 2022'!#REF!)*1000000/'Data 2022'!BF25)</f>
        <v>#REF!</v>
      </c>
      <c r="BL25" s="120">
        <f>+IF('Data 2022'!BF25=0,"",'Data 2022'!BF25*1000/'Data 2022'!C25)</f>
        <v>3.305614734382516</v>
      </c>
      <c r="BM25" s="119" t="e">
        <f>+IF('Data 2022'!BF25=0,"",('Data 2022'!BG25-'Data 2022'!#REF!)*1000000/'Data 2022'!C25)</f>
        <v>#REF!</v>
      </c>
      <c r="BN25" s="119">
        <f>+IF('Data 2022'!L25+'Data 2022'!O25+'Data 2022'!X25+'Data 2022'!AA25=0,"",('Data 2022'!M25+'Data 2022'!P25+'Data 2022'!Y25+'Data 2022'!AB25)*1000000/('Data 2022'!L25+'Data 2022'!O25+'Data 2022'!X25+'Data 2022'!AA25))</f>
        <v>458578.5423268447</v>
      </c>
      <c r="BO25" s="119">
        <f>+IF('Data 2022'!L25+'Data 2022'!O25+'Data 2022'!X25+'Data 2022'!AA25=0,"",('Data 2022'!M25-'Data 2022'!N25+'Data 2022'!P25-'Data 2022'!Q25+'Data 2022'!Y25-'Data 2022'!Z25+'Data 2022'!AB25-'Data 2022'!AC25)*1000000/('Data 2022'!L25+'Data 2022'!O25+'Data 2022'!X25+'Data 2022'!AA25))</f>
        <v>411498.41557265725</v>
      </c>
      <c r="BP25" s="120">
        <f>+('Data 2022'!L25+'Data 2022'!O25+'Data 2022'!X25+'Data 2022'!AA25)*1000/'Data 2022'!C25</f>
        <v>15.181087210500996</v>
      </c>
      <c r="BQ25" s="119">
        <f>+('Data 2022'!M25-'Data 2022'!N25+'Data 2022'!P25-'Data 2022'!Q25+'Data 2022'!Y25-'Data 2022'!Z25+'Data 2022'!AB25-'Data 2022'!AC25)*1000000/('Data 2022'!C25)</f>
        <v>6246.9933337914908</v>
      </c>
      <c r="BR25" s="122">
        <f>+IF('Data 2022'!AU25=0,"",'Data 2022'!AU25*1000/'Data 2022'!$C25)</f>
        <v>1.2370283829290083</v>
      </c>
      <c r="BS25" s="122">
        <f>+IF('Data 2022'!AV25=0,"",'Data 2022'!AV25*1000/'Data 2022'!$C25)</f>
        <v>0.13744759810322316</v>
      </c>
      <c r="BT25" s="122">
        <f>+IF('Data 2022'!AS25=0,"",'Data 2022'!AS25*1000/'Data 2022'!$C25)</f>
        <v>0.68723799051611578</v>
      </c>
      <c r="BU25" s="122">
        <f>+IF('Data 2022'!AT25=0,"",'Data 2022'!AT25*1000/'Data 2022'!$C25)</f>
        <v>0.48106659336128099</v>
      </c>
      <c r="BV25" s="122">
        <f>+IF('Data 2022'!AU25=0,"",'Data 2022'!AU25*1000/'Data 2022'!$C25)</f>
        <v>1.2370283829290083</v>
      </c>
      <c r="BW25" s="122">
        <f>+IF('Data 2022'!AV25=0,"",'Data 2022'!AV25*1000/'Data 2022'!$C25)</f>
        <v>0.13744759810322316</v>
      </c>
      <c r="BX25" s="122">
        <f>+IF('Data 2022'!AW25=0,"",'Data 2022'!AW25*1000/'Data 2022'!$C25)</f>
        <v>1.1683045838773967</v>
      </c>
      <c r="BY25" s="122">
        <f>+IF('Data 2022'!AX25=0,"",'Data 2022'!AX25*1000/'Data 2022'!$C25)</f>
        <v>0.54979039241289263</v>
      </c>
      <c r="BZ25" s="122">
        <f>+IF('Data 2022'!AY25=0,"",'Data 2022'!AY25*1000/'Data 2022'!$C25)</f>
        <v>1.924266373445124</v>
      </c>
      <c r="CA25" s="122">
        <f>+IF('Data 2022'!AZ25=0,"",'Data 2022'!AZ25*1000/'Data 2022'!$C25)</f>
        <v>0.54979039241289263</v>
      </c>
      <c r="CB25" s="122">
        <f>+IF('Data 2022'!BA25=0,"",'Data 2022'!BA25*1000/'Data 2022'!$C25)</f>
        <v>5.016837330767645</v>
      </c>
      <c r="CC25" s="122">
        <f>+IF('Data 2022'!BB25=0,"",'Data 2022'!BB25*1000/'Data 2022'!$C25)</f>
        <v>1.7180949762902893</v>
      </c>
      <c r="CF25" s="81" t="e">
        <f>+IF('Data 2022'!BD25-'Data 2022'!BG25-'Data 2022'!E25+'Data 2022'!BE25+'Data 2022'!#REF!+'Data 2022'!#REF!=0,"",('Data 2022'!BD25-'Data 2022'!BG25-'Data 2022'!E25+'Data 2022'!BE25+'Data 2022'!#REF!+'Data 2022'!#REF!)*1000000/('Data 2022'!BC25-'Data 2022'!BF25-'Data 2022'!D25))</f>
        <v>#REF!</v>
      </c>
      <c r="CG25" s="82">
        <f>+IF('Data 2022'!BD25-'Data 2022'!BG25-'Data 2022'!E25=0,"",('Data 2022'!BD25-'Data 2022'!BG25-'Data 2022'!E25)*1000000/('Data 2022'!BC25-'Data 2022'!BF25-'Data 2022'!D25))</f>
        <v>370026.84891383955</v>
      </c>
      <c r="CH25" s="83">
        <f>+IF('Data 2022'!BC25-'Data 2022'!BF25-'Data 2022'!D25=0,"",('Data 2022'!BC25-'Data 2022'!BF25-'Data 2022'!D25)*1000/'Data 2022'!C25)</f>
        <v>28.156140471445259</v>
      </c>
      <c r="CI25" s="84">
        <f>+IF('Data 2022'!BD25-'Data 2022'!BG25-'Data 2022'!E25=0,"",('Data 2022'!BD25-'Data 2022'!BG25-'Data 2022'!E25)*1000000/'Data 2022'!C25)</f>
        <v>10418.527936224316</v>
      </c>
    </row>
    <row r="26" spans="1:87" x14ac:dyDescent="0.25">
      <c r="A26" s="92" t="s">
        <v>22</v>
      </c>
      <c r="B26" s="119">
        <f>+IF('Data 2022'!D26=0,"",('Data 2022'!E26)*1000000/'Data 2022'!D26)</f>
        <v>225187.03241895261</v>
      </c>
      <c r="C26" s="119" t="e">
        <f>+IF('Data 2022'!D26=0,"",('Data 2022'!E26-'Data 2022'!#REF!)*1000000/'Data 2022'!D26)</f>
        <v>#REF!</v>
      </c>
      <c r="D26" s="120">
        <f>+IF('Data 2022'!D26=0,"",'Data 2022'!D26*1000/'Data 2022'!C26)</f>
        <v>0.84780701290738603</v>
      </c>
      <c r="E26" s="119">
        <f>+IF('Data 2022'!D26=0,"",'Data 2022'!E26*1000000/'Data 2022'!C26)</f>
        <v>190.91514530059092</v>
      </c>
      <c r="F26" s="121">
        <f>+IF('Data 2022'!F26=0,"",('Data 2022'!G26)*1000000/'Data 2022'!F26)</f>
        <v>647619.04761904757</v>
      </c>
      <c r="G26" s="121">
        <f>+IF('Data 2022'!F26=0,"",('Data 2022'!G26-'Data 2022'!H26)*1000000/'Data 2022'!F26)</f>
        <v>647619.04761904757</v>
      </c>
      <c r="H26" s="120">
        <f>+IF('Data 2022'!F26=0,"",'Data 2022'!F26*1000/'Data 2022'!C26)</f>
        <v>4.4398871000137424E-2</v>
      </c>
      <c r="I26" s="119">
        <f>+IF('Data 2022'!F26=0,"",'Data 2022'!G26*1000000/'Data 2022'!C26)</f>
        <v>28.75355455246995</v>
      </c>
      <c r="J26" s="119">
        <f>+IF('Data 2022'!I26=0,"",('Data 2022'!J26)*1000000/'Data 2022'!I26)</f>
        <v>2023602.4844720496</v>
      </c>
      <c r="K26" s="119">
        <f>+IF('Data 2022'!I26=0,"",('Data 2022'!J26-'Data 2022'!K26)*1000000/'Data 2022'!I26)</f>
        <v>1667080.7453416151</v>
      </c>
      <c r="L26" s="120">
        <f>+IF('Data 2022'!I26=0,"",'Data 2022'!I26*1000/'Data 2022'!C26)</f>
        <v>0.17019567216719347</v>
      </c>
      <c r="M26" s="119">
        <f>+IF('Data 2022'!I26=0,"",'Data 2022'!J26*1000000/'Data 2022'!C26)</f>
        <v>344.40838504392315</v>
      </c>
      <c r="N26" s="119">
        <f>+IF('Data 2022'!L26=0,"",('Data 2022'!M26)*1000000/'Data 2022'!L26)</f>
        <v>720273.67096571252</v>
      </c>
      <c r="O26" s="119">
        <f>+IF('Data 2022'!L26=0,"",('Data 2022'!M26-'Data 2022'!N26)*1000000/'Data 2022'!L26)</f>
        <v>720273.67096571252</v>
      </c>
      <c r="P26" s="120">
        <f>+IF('Data 2022'!L26=0,"",'Data 2022'!L26*1000/'Data 2022'!C26)</f>
        <v>2.6884573506559404</v>
      </c>
      <c r="Q26" s="119">
        <f>+IF('Data 2022'!L26=0,"",'Data 2022'!M26*1000000/'Data 2022'!C26)</f>
        <v>1936.425045191708</v>
      </c>
      <c r="R26" s="119">
        <f>+IF('Data 2022'!O26=0,"",('Data 2022'!P26)*1000000/'Data 2022'!O26)</f>
        <v>82754.938601174581</v>
      </c>
      <c r="S26" s="119">
        <f>+IF('Data 2022'!O26=0,"",('Data 2022'!P26-'Data 2022'!Q26)*1000000/'Data 2022'!O26)</f>
        <v>82754.938601174581</v>
      </c>
      <c r="T26" s="120">
        <f>+IF('Data 2022'!O26=0,"",'Data 2022'!O26*1000/'Data 2022'!C26)</f>
        <v>3.1679651574574246</v>
      </c>
      <c r="U26" s="119">
        <f>+IF('Data 2022'!O26=0,"",'Data 2022'!P26*1000000/'Data 2022'!C26)</f>
        <v>262.16476209604957</v>
      </c>
      <c r="V26" s="119">
        <f>+IF('Data 2022'!X26=0,"",('Data 2022'!Y26)*1000000/'Data 2022'!X26)</f>
        <v>720301.99362982181</v>
      </c>
      <c r="W26" s="119">
        <f>+IF('Data 2022'!X26=0,"",('Data 2022'!Y26-'Data 2022'!Z26)*1000000/'Data 2022'!X26)</f>
        <v>714639.6130706619</v>
      </c>
      <c r="X26" s="120">
        <f>+IF('Data 2022'!X26=0,"",'Data 2022'!X26*1000/'Data 2022'!C26)</f>
        <v>1.7922344260388807</v>
      </c>
      <c r="Y26" s="119">
        <f>+IF('Data 2022'!X26=0,"",'Data 2022'!Y26*1000000/'Data 2022'!C26)</f>
        <v>1290.9500301278053</v>
      </c>
      <c r="Z26" s="119">
        <f>+IF('Data 2022'!AA26=0,"",('Data 2022'!AB26)*1000000/'Data 2022'!AA26)</f>
        <v>874757.281553398</v>
      </c>
      <c r="AA26" s="119">
        <f>+IF('Data 2022'!AA26=0,"",('Data 2022'!AB26-'Data 2022'!AC26)*1000000/'Data 2022'!AA26)</f>
        <v>873786.40776699025</v>
      </c>
      <c r="AB26" s="120">
        <f>+IF('Data 2022'!AA26=0,"",'Data 2022'!AA26*1000/'Data 2022'!C26)</f>
        <v>1.3065953465754727</v>
      </c>
      <c r="AC26" s="119">
        <f>+IF('Data 2022'!AA26=0,"",'Data 2022'!AB26*1000000/'Data 2022'!C26)</f>
        <v>1142.9537934606806</v>
      </c>
      <c r="AD26" s="119">
        <f>+IF('Data 2022'!AD26=0,"",('Data 2022'!AE26)*1000000/'Data 2022'!AD26)</f>
        <v>35894.559730790803</v>
      </c>
      <c r="AE26" s="119">
        <f>+IF('Data 2022'!AD26=0,"",('Data 2022'!AE26-'Data 2022'!AF26)*1000000/'Data 2022'!AD26)</f>
        <v>35894.559730790803</v>
      </c>
      <c r="AF26" s="120">
        <f>+IF('Data 2022'!AD26=0,"",'Data 2022'!AD26*1000/'Data 2022'!C26)</f>
        <v>0.75393511422138126</v>
      </c>
      <c r="AG26" s="119">
        <f>+IF('Data 2022'!AD26=0,"",'Data 2022'!AE26*1000000/'Data 2022'!C26)</f>
        <v>27.062168990559954</v>
      </c>
      <c r="AH26" s="119">
        <f>+IF('Data 2022'!AG26=0,"",('Data 2022'!AH26)*1000000/'Data 2022'!AG26)</f>
        <v>173515.98173515982</v>
      </c>
      <c r="AI26" s="119">
        <f>+IF('Data 2022'!AG26=0,"",('Data 2022'!AH26-'Data 2022'!AI26)*1000000/'Data 2022'!AG26)</f>
        <v>173515.98173515982</v>
      </c>
      <c r="AJ26" s="120">
        <f>+IF('Data 2022'!AG26=0,"",'Data 2022'!AG26*1000/'Data 2022'!C26)</f>
        <v>0.46301679757286174</v>
      </c>
      <c r="AK26" s="119">
        <f>+IF('Data 2022'!AG26=0,"",'Data 2022'!AH26*1000000/'Data 2022'!C26)</f>
        <v>80.340814190724871</v>
      </c>
      <c r="AL26" s="119">
        <f>+IF('Data 2022'!AJ26=0,"",('Data 2022'!AK26)*1000000/'Data 2022'!AJ26)</f>
        <v>226727.41078208049</v>
      </c>
      <c r="AM26" s="119">
        <f>+IF('Data 2022'!AJ26=0,"",('Data 2022'!AK26-'Data 2022'!AL26)*1000000/'Data 2022'!AJ26)</f>
        <v>226119.96962794228</v>
      </c>
      <c r="AN26" s="120">
        <f>+IF('Data 2022'!AJ26=0,"",'Data 2022'!AJ26*1000/'Data 2022'!C26)</f>
        <v>2.7844434812943328</v>
      </c>
      <c r="AO26" s="119">
        <f>+IF('Data 2022'!AJ26=0,"",'Data 2022'!AK26*1000000/'Data 2022'!C26)</f>
        <v>631.30966098290639</v>
      </c>
      <c r="AP26" s="119">
        <f>+IF('Data 2022'!AM26=0,"",('Data 2022'!AN26)*1000000/'Data 2022'!AM26)</f>
        <v>16666.666666666668</v>
      </c>
      <c r="AQ26" s="119" t="e">
        <f>+IF('Data 2022'!AM26=0,"",('Data 2022'!AN26-'Data 2022'!#REF!)*1000000/'Data 2022'!AM26)</f>
        <v>#REF!</v>
      </c>
      <c r="AR26" s="120">
        <f>+IF('Data 2022'!AM26=0,"",'Data 2022'!AM26*1000/'Data 2022'!C26)</f>
        <v>2.5370783428649957E-2</v>
      </c>
      <c r="AS26" s="119">
        <f>+IF('Data 2022'!AM26=0,"",'Data 2022'!AN26*1000000/'Data 2022'!C26)</f>
        <v>0.42284639047749928</v>
      </c>
      <c r="AT26" s="119">
        <f>+IF('Data 2022'!AO26=0,"",('Data 2022'!AP26)*1000000/'Data 2022'!AO26)</f>
        <v>53465.346534653465</v>
      </c>
      <c r="AU26" s="119" t="e">
        <f>+IF('Data 2022'!AO26=0,"",('Data 2022'!AP26-'Data 2022'!#REF!)*1000000/'Data 2022'!AO26)</f>
        <v>#REF!</v>
      </c>
      <c r="AV26" s="120">
        <f>+IF('Data 2022'!AO26=0,"",'Data 2022'!AO26*1000/'Data 2022'!C26)</f>
        <v>0.21353742719113714</v>
      </c>
      <c r="AW26" s="119">
        <f>+IF('Data 2022'!AO26=0,"",'Data 2022'!AP26*1000000/'Data 2022'!C26)</f>
        <v>11.41685254289248</v>
      </c>
      <c r="AX26" s="119">
        <f>+IF('Data 2022'!U26=0,"",('Data 2022'!V26)*1000000/'Data 2022'!U26)</f>
        <v>501079.63927346631</v>
      </c>
      <c r="AY26" s="119">
        <f>+IF('Data 2022'!U26=0,"",('Data 2022'!V26-'Data 2022'!W26)*1000000/'Data 2022'!U26)</f>
        <v>231931.91921757907</v>
      </c>
      <c r="AZ26" s="120">
        <f>+IF('Data 2022'!U26=0,"",'Data 2022'!U26*1000/'Data 2022'!C26)</f>
        <v>1.664534816114676</v>
      </c>
      <c r="BA26" s="119">
        <f>+IF('Data 2022'!U26=0,"",'Data 2022'!V26*1000000/'Data 2022'!C26)</f>
        <v>834.06450521686736</v>
      </c>
      <c r="BB26" s="119">
        <f>+IF(AT26="","",+IF('Data 2022'!BC26=0,0,('Data 2022'!BD26)*1000000/'Data 2022'!BC26))</f>
        <v>396156.50927466864</v>
      </c>
      <c r="BC26" s="119" t="e">
        <f>+IF(AU26="","",+IF('Data 2022'!BC26=0,"",('Data 2022'!BD26-'Data 2022'!BE26)*1000000/'Data 2022'!BC26))</f>
        <v>#REF!</v>
      </c>
      <c r="BD26" s="120">
        <f>+IF(AV26="","",IF('Data 2022'!BC26=0,"",'Data 2022'!BC26*1000/'Data 2022'!C26))</f>
        <v>17.40456885524911</v>
      </c>
      <c r="BE26" s="119">
        <f>+IF(AW26="","",IF('Data 2022'!BC26=0,"",('Data 2022'!BD26-'Data 2022'!BE26)*1000000/'Data 2022'!C26))</f>
        <v>6373.1407972768684</v>
      </c>
      <c r="BF26" s="119">
        <f>+IF('Data 2022'!BC26-'Data 2022'!BF26=0,"",('Data 2022'!BD26-'Data 2022'!BG26)*1000000/('Data 2022'!BC26-'Data 2022'!BF26))</f>
        <v>400980.40423199616</v>
      </c>
      <c r="BG26" s="119" t="e">
        <f>+IF('Data 2022'!BC26-'Data 2022'!BF26=0,"",('Data 2022'!BD26-'Data 2022'!BE26-'Data 2022'!BG26-'Data 2022'!#REF!)*1000000/('Data 2022'!BC26-'Data 2022'!BF26))</f>
        <v>#REF!</v>
      </c>
      <c r="BH26" s="120">
        <f>+IF('Data 2022'!BC26-'Data 2022'!BF26=0,"",('Data 2022'!BC26-'Data 2022'!BF26)*1000/'Data 2022'!C26)</f>
        <v>17.165660644629323</v>
      </c>
      <c r="BI26" s="119" t="e">
        <f>+IF('Data 2022'!BC26-'Data 2022'!BF26=0,"",('Data 2022'!BD26-'Data 2022'!BE26-'Data 2022'!BG26-'Data 2022'!#REF!)*1000000/'Data 2022'!C26)</f>
        <v>#REF!</v>
      </c>
      <c r="BJ26" s="119">
        <f>+IF('Data 2022'!BF26=0,"",('Data 2022'!BG26)*1000000/'Data 2022'!BF26)</f>
        <v>49557.52212389381</v>
      </c>
      <c r="BK26" s="119" t="e">
        <f>+IF('Data 2022'!BF26=0,"",('Data 2022'!BG26-'Data 2022'!#REF!)*1000000/'Data 2022'!BF26)</f>
        <v>#REF!</v>
      </c>
      <c r="BL26" s="120">
        <f>+IF('Data 2022'!BF26=0,"",'Data 2022'!BF26*1000/'Data 2022'!C26)</f>
        <v>0.23890821061978709</v>
      </c>
      <c r="BM26" s="119" t="e">
        <f>+IF('Data 2022'!BF26=0,"",('Data 2022'!BG26-'Data 2022'!#REF!)*1000000/'Data 2022'!C26)</f>
        <v>#REF!</v>
      </c>
      <c r="BN26" s="119">
        <f>+IF('Data 2022'!L26+'Data 2022'!O26+'Data 2022'!X26+'Data 2022'!AA26=0,"",('Data 2022'!M26+'Data 2022'!P26+'Data 2022'!Y26+'Data 2022'!AB26)*1000000/('Data 2022'!L26+'Data 2022'!O26+'Data 2022'!X26+'Data 2022'!AA26))</f>
        <v>517293.48159690254</v>
      </c>
      <c r="BO26" s="119">
        <f>+IF('Data 2022'!L26+'Data 2022'!O26+'Data 2022'!X26+'Data 2022'!AA26=0,"",('Data 2022'!M26-'Data 2022'!N26+'Data 2022'!P26-'Data 2022'!Q26+'Data 2022'!Y26-'Data 2022'!Z26+'Data 2022'!AB26-'Data 2022'!AC26)*1000000/('Data 2022'!L26+'Data 2022'!O26+'Data 2022'!X26+'Data 2022'!AA26))</f>
        <v>516018.60377269413</v>
      </c>
      <c r="BP26" s="120">
        <f>+('Data 2022'!L26+'Data 2022'!O26+'Data 2022'!X26+'Data 2022'!AA26)*1000/'Data 2022'!C26</f>
        <v>8.9552522807277182</v>
      </c>
      <c r="BQ26" s="119">
        <f>+('Data 2022'!M26-'Data 2022'!N26+'Data 2022'!P26-'Data 2022'!Q26+'Data 2022'!Y26-'Data 2022'!Z26+'Data 2022'!AB26-'Data 2022'!AC26)*1000000/('Data 2022'!C26)</f>
        <v>4621.0767783333522</v>
      </c>
      <c r="BR26" s="122">
        <f>+IF('Data 2022'!AU26=0,"",'Data 2022'!AU26*1000/'Data 2022'!$C26)</f>
        <v>0.11205429347653731</v>
      </c>
      <c r="BS26" s="122">
        <f>+IF('Data 2022'!AV26=0,"",'Data 2022'!AV26*1000/'Data 2022'!$C26)</f>
        <v>3.1713479285812446E-2</v>
      </c>
      <c r="BT26" s="122">
        <f>+IF('Data 2022'!AS26=0,"",'Data 2022'!AS26*1000/'Data 2022'!$C26)</f>
        <v>0.2917640094294745</v>
      </c>
      <c r="BU26" s="122">
        <f>+IF('Data 2022'!AT26=0,"",'Data 2022'!AT26*1000/'Data 2022'!$C26)</f>
        <v>0.1754812520481622</v>
      </c>
      <c r="BV26" s="122">
        <f>+IF('Data 2022'!AU26=0,"",'Data 2022'!AU26*1000/'Data 2022'!$C26)</f>
        <v>0.11205429347653731</v>
      </c>
      <c r="BW26" s="122">
        <f>+IF('Data 2022'!AV26=0,"",'Data 2022'!AV26*1000/'Data 2022'!$C26)</f>
        <v>3.1713479285812446E-2</v>
      </c>
      <c r="BX26" s="122">
        <f>+IF('Data 2022'!AW26=0,"",'Data 2022'!AW26*1000/'Data 2022'!$C26)</f>
        <v>0.41227523071556182</v>
      </c>
      <c r="BY26" s="122">
        <f>+IF('Data 2022'!AX26=0,"",'Data 2022'!AX26*1000/'Data 2022'!$C26)</f>
        <v>0.14799623666712475</v>
      </c>
      <c r="BZ26" s="122">
        <f>+IF('Data 2022'!AY26=0,"",'Data 2022'!AY26*1000/'Data 2022'!$C26)</f>
        <v>0.63638381766863639</v>
      </c>
      <c r="CA26" s="122">
        <f>+IF('Data 2022'!AZ26=0,"",'Data 2022'!AZ26*1000/'Data 2022'!$C26)</f>
        <v>0.31290632895334947</v>
      </c>
      <c r="CB26" s="122">
        <f>+IF('Data 2022'!BA26=0,"",'Data 2022'!BA26*1000/'Data 2022'!$C26)</f>
        <v>1.4884192944807975</v>
      </c>
      <c r="CC26" s="122">
        <f>+IF('Data 2022'!BB26=0,"",'Data 2022'!BB26*1000/'Data 2022'!$C26)</f>
        <v>0.67866845671638631</v>
      </c>
      <c r="CF26" s="81" t="e">
        <f>+IF('Data 2022'!BD26-'Data 2022'!BG26-'Data 2022'!E26+'Data 2022'!BE26+'Data 2022'!#REF!+'Data 2022'!#REF!=0,"",('Data 2022'!BD26-'Data 2022'!BG26-'Data 2022'!E26+'Data 2022'!BE26+'Data 2022'!#REF!+'Data 2022'!#REF!)*1000000/('Data 2022'!BC26-'Data 2022'!BF26-'Data 2022'!D26))</f>
        <v>#REF!</v>
      </c>
      <c r="CG26" s="82">
        <f>+IF('Data 2022'!BD26-'Data 2022'!BG26-'Data 2022'!E26=0,"",('Data 2022'!BD26-'Data 2022'!BG26-'Data 2022'!E26)*1000000/('Data 2022'!BC26-'Data 2022'!BF26-'Data 2022'!D26))</f>
        <v>410113.88813308964</v>
      </c>
      <c r="CH26" s="83">
        <f>+IF('Data 2022'!BC26-'Data 2022'!BF26-'Data 2022'!D26=0,"",('Data 2022'!BC26-'Data 2022'!BF26-'Data 2022'!D26)*1000/'Data 2022'!C26)</f>
        <v>16.317853631721935</v>
      </c>
      <c r="CI26" s="84">
        <f>+IF('Data 2022'!BD26-'Data 2022'!BG26-'Data 2022'!E26=0,"",('Data 2022'!BD26-'Data 2022'!BG26-'Data 2022'!E26)*1000000/'Data 2022'!C26)</f>
        <v>6692.1783988921416</v>
      </c>
    </row>
    <row r="27" spans="1:87" x14ac:dyDescent="0.25">
      <c r="A27" s="92" t="s">
        <v>24</v>
      </c>
      <c r="B27" s="119">
        <f>+IF('Data 2022'!D27=0,"",('Data 2022'!E27)*1000000/'Data 2022'!D27)</f>
        <v>156652.36051502146</v>
      </c>
      <c r="C27" s="119" t="e">
        <f>+IF('Data 2022'!D27=0,"",('Data 2022'!E27-'Data 2022'!#REF!)*1000000/'Data 2022'!D27)</f>
        <v>#REF!</v>
      </c>
      <c r="D27" s="120">
        <f>+IF('Data 2022'!D27=0,"",'Data 2022'!D27*1000/'Data 2022'!C27)</f>
        <v>1.3342113551120909</v>
      </c>
      <c r="E27" s="119">
        <f>+IF('Data 2022'!D27=0,"",'Data 2022'!E27*1000000/'Data 2022'!C27)</f>
        <v>209.00735820425459</v>
      </c>
      <c r="F27" s="121">
        <f>+IF('Data 2022'!F27=0,"",('Data 2022'!G27)*1000000/'Data 2022'!F27)</f>
        <v>673076.92307692301</v>
      </c>
      <c r="G27" s="121">
        <f>+IF('Data 2022'!F27=0,"",('Data 2022'!G27-'Data 2022'!H27)*1000000/'Data 2022'!F27)</f>
        <v>576923.07692307688</v>
      </c>
      <c r="H27" s="120">
        <f>+IF('Data 2022'!F27=0,"",'Data 2022'!F27*1000/'Data 2022'!C27)</f>
        <v>5.9552781515732817E-2</v>
      </c>
      <c r="I27" s="119">
        <f>+IF('Data 2022'!F27=0,"",'Data 2022'!G27*1000000/'Data 2022'!C27)</f>
        <v>40.083602943281704</v>
      </c>
      <c r="J27" s="119">
        <f>+IF('Data 2022'!I27=0,"",('Data 2022'!J27)*1000000/'Data 2022'!I27)</f>
        <v>1350515.463917526</v>
      </c>
      <c r="K27" s="119">
        <f>+IF('Data 2022'!I27=0,"",('Data 2022'!J27-'Data 2022'!K27)*1000000/'Data 2022'!I27)</f>
        <v>1103092.7835051548</v>
      </c>
      <c r="L27" s="120">
        <f>+IF('Data 2022'!I27=0,"",'Data 2022'!I27*1000/'Data 2022'!C27)</f>
        <v>0.27772210610702319</v>
      </c>
      <c r="M27" s="119">
        <f>+IF('Data 2022'!I27=0,"",'Data 2022'!J27*1000000/'Data 2022'!C27)</f>
        <v>375.06799896927879</v>
      </c>
      <c r="N27" s="119">
        <f>+IF('Data 2022'!L27=0,"",('Data 2022'!M27)*1000000/'Data 2022'!L27)</f>
        <v>915169.66067864269</v>
      </c>
      <c r="O27" s="119">
        <f>+IF('Data 2022'!L27=0,"",('Data 2022'!M27-'Data 2022'!N27)*1000000/'Data 2022'!L27)</f>
        <v>780439.12175648706</v>
      </c>
      <c r="P27" s="120">
        <f>+IF('Data 2022'!L27=0,"",'Data 2022'!L27*1000/'Data 2022'!C27)</f>
        <v>2.8688407249405903</v>
      </c>
      <c r="Q27" s="119">
        <f>+IF('Data 2022'!L27=0,"",'Data 2022'!M27*1000000/'Data 2022'!C27)</f>
        <v>2625.4759927849514</v>
      </c>
      <c r="R27" s="119">
        <f>+IF('Data 2022'!O27=0,"",('Data 2022'!P27)*1000000/'Data 2022'!O27)</f>
        <v>135818.90812250334</v>
      </c>
      <c r="S27" s="119">
        <f>+IF('Data 2022'!O27=0,"",('Data 2022'!P27-'Data 2022'!Q27)*1000000/'Data 2022'!O27)</f>
        <v>135685.75233022639</v>
      </c>
      <c r="T27" s="120">
        <f>+IF('Data 2022'!O27=0,"",'Data 2022'!O27*1000/'Data 2022'!C27)</f>
        <v>2.1501989864574687</v>
      </c>
      <c r="U27" s="119">
        <f>+IF('Data 2022'!O27=0,"",'Data 2022'!P27*1000000/'Data 2022'!C27)</f>
        <v>292.03767858676667</v>
      </c>
      <c r="V27" s="119">
        <f>+IF('Data 2022'!X27=0,"",('Data 2022'!Y27)*1000000/'Data 2022'!X27)</f>
        <v>1612068.9655172415</v>
      </c>
      <c r="W27" s="119">
        <f>+IF('Data 2022'!X27=0,"",('Data 2022'!Y27-'Data 2022'!Z27)*1000000/'Data 2022'!X27)</f>
        <v>1198275.8620689656</v>
      </c>
      <c r="X27" s="120">
        <f>+IF('Data 2022'!X27=0,"",'Data 2022'!X27*1000/'Data 2022'!C27)</f>
        <v>0.99636384459014515</v>
      </c>
      <c r="Y27" s="119">
        <f>+IF('Data 2022'!X27=0,"",'Data 2022'!Y27*1000000/'Data 2022'!C27)</f>
        <v>1606.2072322272168</v>
      </c>
      <c r="Z27" s="119">
        <f>+IF('Data 2022'!AA27=0,"",('Data 2022'!AB27)*1000000/'Data 2022'!AA27)</f>
        <v>752442.99674267101</v>
      </c>
      <c r="AA27" s="119">
        <f>+IF('Data 2022'!AA27=0,"",('Data 2022'!AB27-'Data 2022'!AC27)*1000000/'Data 2022'!AA27)</f>
        <v>654723.12703583064</v>
      </c>
      <c r="AB27" s="120">
        <f>+IF('Data 2022'!AA27=0,"",'Data 2022'!AA27*1000/'Data 2022'!C27)</f>
        <v>1.7579523005124975</v>
      </c>
      <c r="AC27" s="119">
        <f>+IF('Data 2022'!AA27=0,"",'Data 2022'!AB27*1000000/'Data 2022'!C27)</f>
        <v>1322.7588971282962</v>
      </c>
      <c r="AD27" s="119">
        <f>+IF('Data 2022'!AD27=0,"",('Data 2022'!AE27)*1000000/'Data 2022'!AD27)</f>
        <v>18709.073900841908</v>
      </c>
      <c r="AE27" s="119">
        <f>+IF('Data 2022'!AD27=0,"",('Data 2022'!AE27-'Data 2022'!AF27)*1000000/'Data 2022'!AD27)</f>
        <v>18709.073900841908</v>
      </c>
      <c r="AF27" s="120">
        <f>+IF('Data 2022'!AD27=0,"",'Data 2022'!AD27*1000/'Data 2022'!C27)</f>
        <v>3.0606693961691529</v>
      </c>
      <c r="AG27" s="119">
        <f>+IF('Data 2022'!AD27=0,"",'Data 2022'!AE27*1000000/'Data 2022'!C27)</f>
        <v>57.262289918973863</v>
      </c>
      <c r="AH27" s="119">
        <f>+IF('Data 2022'!AG27=0,"",('Data 2022'!AH27)*1000000/'Data 2022'!AG27)</f>
        <v>145510.83591331271</v>
      </c>
      <c r="AI27" s="119">
        <f>+IF('Data 2022'!AG27=0,"",('Data 2022'!AH27-'Data 2022'!AI27)*1000000/'Data 2022'!AG27)</f>
        <v>145510.83591331271</v>
      </c>
      <c r="AJ27" s="120">
        <f>+IF('Data 2022'!AG27=0,"",'Data 2022'!AG27*1000/'Data 2022'!C27)</f>
        <v>1.8495719643828554</v>
      </c>
      <c r="AK27" s="119">
        <f>+IF('Data 2022'!AG27=0,"",'Data 2022'!AH27*1000000/'Data 2022'!C27)</f>
        <v>269.13276261917713</v>
      </c>
      <c r="AL27" s="119">
        <f>+IF('Data 2022'!AJ27=0,"",('Data 2022'!AK27)*1000000/'Data 2022'!AJ27)</f>
        <v>219712.52566735115</v>
      </c>
      <c r="AM27" s="119">
        <f>+IF('Data 2022'!AJ27=0,"",('Data 2022'!AK27-'Data 2022'!AL27)*1000000/'Data 2022'!AJ27)</f>
        <v>219575.63312799454</v>
      </c>
      <c r="AN27" s="120">
        <f>+IF('Data 2022'!AJ27=0,"",'Data 2022'!AJ27*1000/'Data 2022'!C27)</f>
        <v>4.1830102785810404</v>
      </c>
      <c r="AO27" s="119">
        <f>+IF('Data 2022'!AJ27=0,"",'Data 2022'!AK27*1000000/'Data 2022'!C27)</f>
        <v>919.05975319953041</v>
      </c>
      <c r="AP27" s="119">
        <f>+IF('Data 2022'!AM27=0,"",('Data 2022'!AN27)*1000000/'Data 2022'!AM27)</f>
        <v>40000</v>
      </c>
      <c r="AQ27" s="119" t="e">
        <f>+IF('Data 2022'!AM27=0,"",('Data 2022'!AN27-'Data 2022'!#REF!)*1000000/'Data 2022'!AM27)</f>
        <v>#REF!</v>
      </c>
      <c r="AR27" s="120">
        <f>+IF('Data 2022'!AM27=0,"",'Data 2022'!AM27*1000/'Data 2022'!C27)</f>
        <v>0.42946717439230397</v>
      </c>
      <c r="AS27" s="119">
        <f>+IF('Data 2022'!AM27=0,"",'Data 2022'!AN27*1000000/'Data 2022'!C27)</f>
        <v>17.178686975692159</v>
      </c>
      <c r="AT27" s="119">
        <f>+IF('Data 2022'!AO27=0,"",('Data 2022'!AP27)*1000000/'Data 2022'!AO27)</f>
        <v>66787.00361010831</v>
      </c>
      <c r="AU27" s="119" t="e">
        <f>+IF('Data 2022'!AO27=0,"",('Data 2022'!AP27-'Data 2022'!#REF!)*1000000/'Data 2022'!AO27)</f>
        <v>#REF!</v>
      </c>
      <c r="AV27" s="120">
        <f>+IF('Data 2022'!AO27=0,"",'Data 2022'!AO27*1000/'Data 2022'!C27)</f>
        <v>1.5861654307555759</v>
      </c>
      <c r="AW27" s="119">
        <f>+IF('Data 2022'!AO27=0,"",'Data 2022'!AP27*1000000/'Data 2022'!C27)</f>
        <v>105.93523635010165</v>
      </c>
      <c r="AX27" s="119">
        <f>+IF('Data 2022'!U27=0,"",('Data 2022'!V27)*1000000/'Data 2022'!U27)</f>
        <v>499999.99999999994</v>
      </c>
      <c r="AY27" s="119">
        <f>+IF('Data 2022'!U27=0,"",('Data 2022'!V27-'Data 2022'!W27)*1000000/'Data 2022'!U27)</f>
        <v>284946.2365591398</v>
      </c>
      <c r="AZ27" s="120">
        <f>+IF('Data 2022'!U27=0,"",'Data 2022'!U27*1000/'Data 2022'!C27)</f>
        <v>0.53253929624645691</v>
      </c>
      <c r="BA27" s="119">
        <f>+IF('Data 2022'!U27=0,"",'Data 2022'!V27*1000000/'Data 2022'!C27)</f>
        <v>266.26964812322842</v>
      </c>
      <c r="BB27" s="119">
        <f>+IF(AT27="","",+IF('Data 2022'!BC27=0,0,('Data 2022'!BD27)*1000000/'Data 2022'!BC27))</f>
        <v>384396.04605691938</v>
      </c>
      <c r="BC27" s="119" t="e">
        <f>+IF(AU27="","",+IF('Data 2022'!BC27=0,"",('Data 2022'!BD27-'Data 2022'!BE27)*1000000/'Data 2022'!BC27))</f>
        <v>#REF!</v>
      </c>
      <c r="BD27" s="120">
        <f>+IF(AV27="","",IF('Data 2022'!BC27=0,"",'Data 2022'!BC27*1000/'Data 2022'!C27))</f>
        <v>21.086265639762935</v>
      </c>
      <c r="BE27" s="119">
        <f>+IF(AW27="","",IF('Data 2022'!BC27=0,"",('Data 2022'!BD27-'Data 2022'!BE27)*1000000/'Data 2022'!C27))</f>
        <v>6945.0568328227455</v>
      </c>
      <c r="BF27" s="119">
        <f>+IF('Data 2022'!BC27-'Data 2022'!BF27=0,"",('Data 2022'!BD27-'Data 2022'!BG27)*1000000/('Data 2022'!BC27-'Data 2022'!BF27))</f>
        <v>418568.34013932256</v>
      </c>
      <c r="BG27" s="119" t="e">
        <f>+IF('Data 2022'!BC27-'Data 2022'!BF27=0,"",('Data 2022'!BD27-'Data 2022'!BE27-'Data 2022'!BG27-'Data 2022'!#REF!)*1000000/('Data 2022'!BC27-'Data 2022'!BF27))</f>
        <v>#REF!</v>
      </c>
      <c r="BH27" s="120">
        <f>+IF('Data 2022'!BC27-'Data 2022'!BF27=0,"",('Data 2022'!BC27-'Data 2022'!BF27)*1000/'Data 2022'!C27)</f>
        <v>19.070633034615053</v>
      </c>
      <c r="BI27" s="119" t="e">
        <f>+IF('Data 2022'!BC27-'Data 2022'!BF27=0,"",('Data 2022'!BD27-'Data 2022'!BE27-'Data 2022'!BG27-'Data 2022'!#REF!)*1000000/'Data 2022'!C27)</f>
        <v>#REF!</v>
      </c>
      <c r="BJ27" s="119">
        <f>+IF('Data 2022'!BF27=0,"",('Data 2022'!BG27)*1000000/'Data 2022'!BF27)</f>
        <v>61079.545454545449</v>
      </c>
      <c r="BK27" s="119" t="e">
        <f>+IF('Data 2022'!BF27=0,"",('Data 2022'!BG27-'Data 2022'!#REF!)*1000000/'Data 2022'!BF27)</f>
        <v>#REF!</v>
      </c>
      <c r="BL27" s="120">
        <f>+IF('Data 2022'!BF27=0,"",'Data 2022'!BF27*1000/'Data 2022'!C27)</f>
        <v>2.0156326051478799</v>
      </c>
      <c r="BM27" s="119" t="e">
        <f>+IF('Data 2022'!BF27=0,"",('Data 2022'!BG27-'Data 2022'!#REF!)*1000000/'Data 2022'!C27)</f>
        <v>#REF!</v>
      </c>
      <c r="BN27" s="119">
        <f>+IF('Data 2022'!L27+'Data 2022'!O27+'Data 2022'!X27+'Data 2022'!AA27=0,"",('Data 2022'!M27+'Data 2022'!P27+'Data 2022'!Y27+'Data 2022'!AB27)*1000000/('Data 2022'!L27+'Data 2022'!O27+'Data 2022'!X27+'Data 2022'!AA27))</f>
        <v>752117.86372007371</v>
      </c>
      <c r="BO27" s="119">
        <f>+IF('Data 2022'!L27+'Data 2022'!O27+'Data 2022'!X27+'Data 2022'!AA27=0,"",('Data 2022'!M27-'Data 2022'!N27+'Data 2022'!P27-'Data 2022'!Q27+'Data 2022'!Y27-'Data 2022'!Z27+'Data 2022'!AB27-'Data 2022'!AC27)*1000000/('Data 2022'!L27+'Data 2022'!O27+'Data 2022'!X27+'Data 2022'!AA27))</f>
        <v>627219.1528545121</v>
      </c>
      <c r="BP27" s="120">
        <f>+('Data 2022'!L27+'Data 2022'!O27+'Data 2022'!X27+'Data 2022'!AA27)*1000/'Data 2022'!C27</f>
        <v>7.773355856500701</v>
      </c>
      <c r="BQ27" s="119">
        <f>+('Data 2022'!M27-'Data 2022'!N27+'Data 2022'!P27-'Data 2022'!Q27+'Data 2022'!Y27-'Data 2022'!Z27+'Data 2022'!AB27-'Data 2022'!AC27)*1000000/('Data 2022'!C27)</f>
        <v>4875.5976751510298</v>
      </c>
      <c r="BR27" s="122">
        <f>+IF('Data 2022'!AU27=0,"",'Data 2022'!AU27*1000/'Data 2022'!$C27)</f>
        <v>1.1166146534199903</v>
      </c>
      <c r="BS27" s="122">
        <f>+IF('Data 2022'!AV27=0,"",'Data 2022'!AV27*1000/'Data 2022'!$C27)</f>
        <v>0.14315572479743466</v>
      </c>
      <c r="BT27" s="122">
        <f>+IF('Data 2022'!AS27=0,"",'Data 2022'!AS27*1000/'Data 2022'!$C27)</f>
        <v>8.5893434878460795E-2</v>
      </c>
      <c r="BU27" s="122" t="str">
        <f>+IF('Data 2022'!AT27=0,"",'Data 2022'!AT27*1000/'Data 2022'!$C27)</f>
        <v/>
      </c>
      <c r="BV27" s="122">
        <f>+IF('Data 2022'!AU27=0,"",'Data 2022'!AU27*1000/'Data 2022'!$C27)</f>
        <v>1.1166146534199903</v>
      </c>
      <c r="BW27" s="122">
        <f>+IF('Data 2022'!AV27=0,"",'Data 2022'!AV27*1000/'Data 2022'!$C27)</f>
        <v>0.14315572479743466</v>
      </c>
      <c r="BX27" s="122">
        <f>+IF('Data 2022'!AW27=0,"",'Data 2022'!AW27*1000/'Data 2022'!$C27)</f>
        <v>0.28631144959486932</v>
      </c>
      <c r="BY27" s="122">
        <f>+IF('Data 2022'!AX27=0,"",'Data 2022'!AX27*1000/'Data 2022'!$C27)</f>
        <v>2.8631144959486932E-2</v>
      </c>
      <c r="BZ27" s="122">
        <f>+IF('Data 2022'!AY27=0,"",'Data 2022'!AY27*1000/'Data 2022'!$C27)</f>
        <v>0.48672946431127778</v>
      </c>
      <c r="CA27" s="122">
        <f>+IF('Data 2022'!AZ27=0,"",'Data 2022'!AZ27*1000/'Data 2022'!$C27)</f>
        <v>2.8631144959486932E-2</v>
      </c>
      <c r="CB27" s="122">
        <f>+IF('Data 2022'!BA27=0,"",'Data 2022'!BA27*1000/'Data 2022'!$C27)</f>
        <v>2.0041801471640852</v>
      </c>
      <c r="CC27" s="122">
        <f>+IF('Data 2022'!BB27=0,"",'Data 2022'!BB27*1000/'Data 2022'!$C27)</f>
        <v>0.20041801471640852</v>
      </c>
      <c r="CF27" s="81" t="e">
        <f>+IF('Data 2022'!BD27-'Data 2022'!BG27-'Data 2022'!E27+'Data 2022'!BE27+'Data 2022'!#REF!+'Data 2022'!#REF!=0,"",('Data 2022'!BD27-'Data 2022'!BG27-'Data 2022'!E27+'Data 2022'!BE27+'Data 2022'!#REF!+'Data 2022'!#REF!)*1000000/('Data 2022'!BC27-'Data 2022'!BF27-'Data 2022'!D27))</f>
        <v>#REF!</v>
      </c>
      <c r="CG27" s="82">
        <f>+IF('Data 2022'!BD27-'Data 2022'!BG27-'Data 2022'!E27=0,"",('Data 2022'!BD27-'Data 2022'!BG27-'Data 2022'!E27)*1000000/('Data 2022'!BC27-'Data 2022'!BF27-'Data 2022'!D27))</f>
        <v>438270.80777426227</v>
      </c>
      <c r="CH27" s="83">
        <f>+IF('Data 2022'!BC27-'Data 2022'!BF27-'Data 2022'!D27=0,"",('Data 2022'!BC27-'Data 2022'!BF27-'Data 2022'!D27)*1000/'Data 2022'!C27)</f>
        <v>17.736421679502964</v>
      </c>
      <c r="CI27" s="84">
        <f>+IF('Data 2022'!BD27-'Data 2022'!BG27-'Data 2022'!E27=0,"",('Data 2022'!BD27-'Data 2022'!BG27-'Data 2022'!E27)*1000000/'Data 2022'!C27)</f>
        <v>7773.3558565007015</v>
      </c>
    </row>
    <row r="28" spans="1:87" x14ac:dyDescent="0.25">
      <c r="A28" s="92" t="s">
        <v>23</v>
      </c>
      <c r="B28" s="119">
        <f>+IF('Data 2022'!D28=0,"",('Data 2022'!E28)*1000000/'Data 2022'!D28)</f>
        <v>340827.33812949638</v>
      </c>
      <c r="C28" s="119" t="e">
        <f>+IF('Data 2022'!D28=0,"",('Data 2022'!E28-'Data 2022'!#REF!)*1000000/'Data 2022'!D28)</f>
        <v>#REF!</v>
      </c>
      <c r="D28" s="120">
        <f>+IF('Data 2022'!D28=0,"",'Data 2022'!D28*1000/'Data 2022'!C28)</f>
        <v>1.8055465350392934</v>
      </c>
      <c r="E28" s="119">
        <f>+IF('Data 2022'!D28=0,"",'Data 2022'!E28*1000000/'Data 2022'!C28)</f>
        <v>615.37961940637786</v>
      </c>
      <c r="F28" s="121">
        <f>+IF('Data 2022'!F28=0,"",('Data 2022'!G28)*1000000/'Data 2022'!F28)</f>
        <v>333333.33333333337</v>
      </c>
      <c r="G28" s="121">
        <f>+IF('Data 2022'!F28=0,"",('Data 2022'!G28-'Data 2022'!H28)*1000000/'Data 2022'!F28)</f>
        <v>-1083333.3333333333</v>
      </c>
      <c r="H28" s="120">
        <f>+IF('Data 2022'!F28=0,"",'Data 2022'!F28*1000/'Data 2022'!C28)</f>
        <v>3.8968630252646616E-2</v>
      </c>
      <c r="I28" s="119">
        <f>+IF('Data 2022'!F28=0,"",'Data 2022'!G28*1000000/'Data 2022'!C28)</f>
        <v>12.989543417548873</v>
      </c>
      <c r="J28" s="119">
        <f>+IF('Data 2022'!I28=0,"",('Data 2022'!J28)*1000000/'Data 2022'!I28)</f>
        <v>1759689.9224806202</v>
      </c>
      <c r="K28" s="119">
        <f>+IF('Data 2022'!I28=0,"",('Data 2022'!J28-'Data 2022'!K28)*1000000/'Data 2022'!I28)</f>
        <v>1387596.8992248061</v>
      </c>
      <c r="L28" s="120">
        <f>+IF('Data 2022'!I28=0,"",'Data 2022'!I28*1000/'Data 2022'!C28)</f>
        <v>0.41891277521595116</v>
      </c>
      <c r="M28" s="119">
        <f>+IF('Data 2022'!I28=0,"",'Data 2022'!J28*1000000/'Data 2022'!C28)</f>
        <v>737.15658894589853</v>
      </c>
      <c r="N28" s="119">
        <f>+IF('Data 2022'!L28=0,"",('Data 2022'!M28)*1000000/'Data 2022'!L28)</f>
        <v>729277.56653992401</v>
      </c>
      <c r="O28" s="119">
        <f>+IF('Data 2022'!L28=0,"",('Data 2022'!M28-'Data 2022'!N28)*1000000/'Data 2022'!L28)</f>
        <v>662357.4144486693</v>
      </c>
      <c r="P28" s="120">
        <f>+IF('Data 2022'!L28=0,"",'Data 2022'!L28*1000/'Data 2022'!C28)</f>
        <v>4.2703123985191924</v>
      </c>
      <c r="Q28" s="119">
        <f>+IF('Data 2022'!L28=0,"",'Data 2022'!M28*1000000/'Data 2022'!C28)</f>
        <v>3114.2430343573424</v>
      </c>
      <c r="R28" s="119">
        <f>+IF('Data 2022'!O28=0,"",('Data 2022'!P28)*1000000/'Data 2022'!O28)</f>
        <v>73298.429319371731</v>
      </c>
      <c r="S28" s="119">
        <f>+IF('Data 2022'!O28=0,"",('Data 2022'!P28-'Data 2022'!Q28)*1000000/'Data 2022'!O28)</f>
        <v>72425.828970331597</v>
      </c>
      <c r="T28" s="120">
        <f>+IF('Data 2022'!O28=0,"",'Data 2022'!O28*1000/'Data 2022'!C28)</f>
        <v>7.4430083782555041</v>
      </c>
      <c r="U28" s="119">
        <f>+IF('Data 2022'!O28=0,"",'Data 2022'!P28*1000000/'Data 2022'!C28)</f>
        <v>545.56082353705267</v>
      </c>
      <c r="V28" s="119">
        <f>+IF('Data 2022'!X28=0,"",('Data 2022'!Y28)*1000000/'Data 2022'!X28)</f>
        <v>1190709.0464547677</v>
      </c>
      <c r="W28" s="119">
        <f>+IF('Data 2022'!X28=0,"",('Data 2022'!Y28-'Data 2022'!Z28)*1000000/'Data 2022'!X28)</f>
        <v>1007334.9633251834</v>
      </c>
      <c r="X28" s="120">
        <f>+IF('Data 2022'!X28=0,"",'Data 2022'!X28*1000/'Data 2022'!C28)</f>
        <v>1.3281808144443723</v>
      </c>
      <c r="Y28" s="119">
        <f>+IF('Data 2022'!X28=0,"",'Data 2022'!Y28*1000000/'Data 2022'!C28)</f>
        <v>1581.4769110865752</v>
      </c>
      <c r="Z28" s="119">
        <f>+IF('Data 2022'!AA28=0,"",('Data 2022'!AB28)*1000000/'Data 2022'!AA28)</f>
        <v>857493.85749385739</v>
      </c>
      <c r="AA28" s="119">
        <f>+IF('Data 2022'!AA28=0,"",('Data 2022'!AB28-'Data 2022'!AC28)*1000000/'Data 2022'!AA28)</f>
        <v>759213.75921375921</v>
      </c>
      <c r="AB28" s="120">
        <f>+IF('Data 2022'!AA28=0,"",'Data 2022'!AA28*1000/'Data 2022'!C28)</f>
        <v>1.3216860427355979</v>
      </c>
      <c r="AC28" s="119">
        <f>+IF('Data 2022'!AA28=0,"",'Data 2022'!AB28*1000000/'Data 2022'!C28)</f>
        <v>1133.3376631811391</v>
      </c>
      <c r="AD28" s="119">
        <f>+IF('Data 2022'!AD28=0,"",('Data 2022'!AE28)*1000000/'Data 2022'!AD28)</f>
        <v>16267.942583732058</v>
      </c>
      <c r="AE28" s="119">
        <f>+IF('Data 2022'!AD28=0,"",('Data 2022'!AE28-'Data 2022'!AF28)*1000000/'Data 2022'!AD28)</f>
        <v>16267.942583732058</v>
      </c>
      <c r="AF28" s="120">
        <f>+IF('Data 2022'!AD28=0,"",'Data 2022'!AD28*1000/'Data 2022'!C28)</f>
        <v>3.393518217834643</v>
      </c>
      <c r="AG28" s="119">
        <f>+IF('Data 2022'!AD28=0,"",'Data 2022'!AE28*1000000/'Data 2022'!C28)</f>
        <v>55.205559524582711</v>
      </c>
      <c r="AH28" s="119">
        <f>+IF('Data 2022'!AG28=0,"",('Data 2022'!AH28)*1000000/'Data 2022'!AG28)</f>
        <v>183235.86744639376</v>
      </c>
      <c r="AI28" s="119">
        <f>+IF('Data 2022'!AG28=0,"",('Data 2022'!AH28-'Data 2022'!AI28)*1000000/'Data 2022'!AG28)</f>
        <v>179337.23196881096</v>
      </c>
      <c r="AJ28" s="120">
        <f>+IF('Data 2022'!AG28=0,"",'Data 2022'!AG28*1000/'Data 2022'!C28)</f>
        <v>1.6659089433006429</v>
      </c>
      <c r="AK28" s="119">
        <f>+IF('Data 2022'!AG28=0,"",'Data 2022'!AH28*1000000/'Data 2022'!C28)</f>
        <v>305.25427031239855</v>
      </c>
      <c r="AL28" s="119">
        <f>+IF('Data 2022'!AJ28=0,"",('Data 2022'!AK28)*1000000/'Data 2022'!AJ28)</f>
        <v>211788.2117882118</v>
      </c>
      <c r="AM28" s="119">
        <f>+IF('Data 2022'!AJ28=0,"",('Data 2022'!AK28-'Data 2022'!AL28)*1000000/'Data 2022'!AJ28)</f>
        <v>211788.2117882118</v>
      </c>
      <c r="AN28" s="120">
        <f>+IF('Data 2022'!AJ28=0,"",'Data 2022'!AJ28*1000/'Data 2022'!C28)</f>
        <v>3.2506332402416054</v>
      </c>
      <c r="AO28" s="119">
        <f>+IF('Data 2022'!AJ28=0,"",'Data 2022'!AK28*1000000/'Data 2022'!C28)</f>
        <v>688.44580113009033</v>
      </c>
      <c r="AP28" s="119">
        <f>+IF('Data 2022'!AM28=0,"",('Data 2022'!AN28)*1000000/'Data 2022'!AM28)</f>
        <v>84415.58441558441</v>
      </c>
      <c r="AQ28" s="119" t="e">
        <f>+IF('Data 2022'!AM28=0,"",('Data 2022'!AN28-'Data 2022'!#REF!)*1000000/'Data 2022'!AM28)</f>
        <v>#REF!</v>
      </c>
      <c r="AR28" s="120">
        <f>+IF('Data 2022'!AM28=0,"",'Data 2022'!AM28*1000/'Data 2022'!C28)</f>
        <v>0.50009742157563164</v>
      </c>
      <c r="AS28" s="119">
        <f>+IF('Data 2022'!AM28=0,"",'Data 2022'!AN28*1000000/'Data 2022'!C28)</f>
        <v>42.216016107033838</v>
      </c>
      <c r="AT28" s="119">
        <f>+IF('Data 2022'!AO28=0,"",('Data 2022'!AP28)*1000000/'Data 2022'!AO28)</f>
        <v>79207.920792079211</v>
      </c>
      <c r="AU28" s="119" t="e">
        <f>+IF('Data 2022'!AO28=0,"",('Data 2022'!AP28-'Data 2022'!#REF!)*1000000/'Data 2022'!AO28)</f>
        <v>#REF!</v>
      </c>
      <c r="AV28" s="120">
        <f>+IF('Data 2022'!AO28=0,"",'Data 2022'!AO28*1000/'Data 2022'!C28)</f>
        <v>0.98395791387932718</v>
      </c>
      <c r="AW28" s="119">
        <f>+IF('Data 2022'!AO28=0,"",'Data 2022'!AP28*1000000/'Data 2022'!C28)</f>
        <v>77.937260505293239</v>
      </c>
      <c r="AX28" s="119">
        <f>+IF('Data 2022'!U28=0,"",('Data 2022'!V28)*1000000/'Data 2022'!U28)</f>
        <v>696078.43137254904</v>
      </c>
      <c r="AY28" s="119">
        <f>+IF('Data 2022'!U28=0,"",('Data 2022'!V28-'Data 2022'!W28)*1000000/'Data 2022'!U28)</f>
        <v>348039.21568627452</v>
      </c>
      <c r="AZ28" s="120">
        <f>+IF('Data 2022'!U28=0,"",'Data 2022'!U28*1000/'Data 2022'!C28)</f>
        <v>0.33123335714749624</v>
      </c>
      <c r="BA28" s="119">
        <f>+IF('Data 2022'!U28=0,"",'Data 2022'!V28*1000000/'Data 2022'!C28)</f>
        <v>230.56439566149251</v>
      </c>
      <c r="BB28" s="119">
        <f>+IF(AT28="","",+IF('Data 2022'!BC28=0,0,('Data 2022'!BD28)*1000000/'Data 2022'!BC28))</f>
        <v>346623.91093901265</v>
      </c>
      <c r="BC28" s="119" t="e">
        <f>+IF(AU28="","",+IF('Data 2022'!BC28=0,"",('Data 2022'!BD28-'Data 2022'!BE28)*1000000/'Data 2022'!BC28))</f>
        <v>#REF!</v>
      </c>
      <c r="BD28" s="120">
        <f>+IF(AV28="","",IF('Data 2022'!BC28=0,"",'Data 2022'!BC28*1000/'Data 2022'!C28))</f>
        <v>26.836396700655968</v>
      </c>
      <c r="BE28" s="119">
        <f>+IF(AW28="","",IF('Data 2022'!BC28=0,"",('Data 2022'!BD28-'Data 2022'!BE28)*1000000/'Data 2022'!C28))</f>
        <v>8287.3287003961814</v>
      </c>
      <c r="BF28" s="119">
        <f>+IF('Data 2022'!BC28-'Data 2022'!BF28=0,"",('Data 2022'!BD28-'Data 2022'!BG28)*1000000/('Data 2022'!BC28-'Data 2022'!BF28))</f>
        <v>362174.97117971058</v>
      </c>
      <c r="BG28" s="119" t="e">
        <f>+IF('Data 2022'!BC28-'Data 2022'!BF28=0,"",('Data 2022'!BD28-'Data 2022'!BE28-'Data 2022'!BG28-'Data 2022'!#REF!)*1000000/('Data 2022'!BC28-'Data 2022'!BF28))</f>
        <v>#REF!</v>
      </c>
      <c r="BH28" s="120">
        <f>+IF('Data 2022'!BC28-'Data 2022'!BF28=0,"",('Data 2022'!BC28-'Data 2022'!BF28)*1000/'Data 2022'!C28)</f>
        <v>25.352341365201006</v>
      </c>
      <c r="BI28" s="119" t="e">
        <f>+IF('Data 2022'!BC28-'Data 2022'!BF28=0,"",('Data 2022'!BD28-'Data 2022'!BE28-'Data 2022'!BG28-'Data 2022'!#REF!)*1000000/'Data 2022'!C28)</f>
        <v>#REF!</v>
      </c>
      <c r="BJ28" s="119">
        <f>+IF('Data 2022'!BF28=0,"",('Data 2022'!BG28)*1000000/'Data 2022'!BF28)</f>
        <v>80962.800875273519</v>
      </c>
      <c r="BK28" s="119" t="e">
        <f>+IF('Data 2022'!BF28=0,"",('Data 2022'!BG28-'Data 2022'!#REF!)*1000000/'Data 2022'!BF28)</f>
        <v>#REF!</v>
      </c>
      <c r="BL28" s="120">
        <f>+IF('Data 2022'!BF28=0,"",'Data 2022'!BF28*1000/'Data 2022'!C28)</f>
        <v>1.4840553354549588</v>
      </c>
      <c r="BM28" s="119" t="e">
        <f>+IF('Data 2022'!BF28=0,"",('Data 2022'!BG28-'Data 2022'!#REF!)*1000000/'Data 2022'!C28)</f>
        <v>#REF!</v>
      </c>
      <c r="BN28" s="119">
        <f>+IF('Data 2022'!L28+'Data 2022'!O28+'Data 2022'!X28+'Data 2022'!AA28=0,"",('Data 2022'!M28+'Data 2022'!P28+'Data 2022'!Y28+'Data 2022'!AB28)*1000000/('Data 2022'!L28+'Data 2022'!O28+'Data 2022'!X28+'Data 2022'!AA28))</f>
        <v>443816.41419850785</v>
      </c>
      <c r="BO28" s="119">
        <f>+IF('Data 2022'!L28+'Data 2022'!O28+'Data 2022'!X28+'Data 2022'!AA28=0,"",('Data 2022'!M28-'Data 2022'!N28+'Data 2022'!P28-'Data 2022'!Q28+'Data 2022'!Y28-'Data 2022'!Z28+'Data 2022'!AB28-'Data 2022'!AC28)*1000000/('Data 2022'!L28+'Data 2022'!O28+'Data 2022'!X28+'Data 2022'!AA28))</f>
        <v>397467.78204838349</v>
      </c>
      <c r="BP28" s="120">
        <f>+('Data 2022'!L28+'Data 2022'!O28+'Data 2022'!X28+'Data 2022'!AA28)*1000/'Data 2022'!C28</f>
        <v>14.363187633954665</v>
      </c>
      <c r="BQ28" s="119">
        <f>+('Data 2022'!M28-'Data 2022'!N28+'Data 2022'!P28-'Data 2022'!Q28+'Data 2022'!Y28-'Data 2022'!Z28+'Data 2022'!AB28-'Data 2022'!AC28)*1000000/('Data 2022'!C28)</f>
        <v>5708.9043320127294</v>
      </c>
      <c r="BR28" s="122">
        <f>+IF('Data 2022'!AU28=0,"",'Data 2022'!AU28*1000/'Data 2022'!$C28)</f>
        <v>1.9159576540884589</v>
      </c>
      <c r="BS28" s="122">
        <f>+IF('Data 2022'!AV28=0,"",'Data 2022'!AV28*1000/'Data 2022'!$C28)</f>
        <v>0.48710787815808276</v>
      </c>
      <c r="BT28" s="122">
        <f>+IF('Data 2022'!AS28=0,"",'Data 2022'!AS28*1000/'Data 2022'!$C28)</f>
        <v>0.38968630252646619</v>
      </c>
      <c r="BU28" s="122">
        <f>+IF('Data 2022'!AT28=0,"",'Data 2022'!AT28*1000/'Data 2022'!$C28)</f>
        <v>0.357212443982594</v>
      </c>
      <c r="BV28" s="122">
        <f>+IF('Data 2022'!AU28=0,"",'Data 2022'!AU28*1000/'Data 2022'!$C28)</f>
        <v>1.9159576540884589</v>
      </c>
      <c r="BW28" s="122">
        <f>+IF('Data 2022'!AV28=0,"",'Data 2022'!AV28*1000/'Data 2022'!$C28)</f>
        <v>0.48710787815808276</v>
      </c>
      <c r="BX28" s="122">
        <f>+IF('Data 2022'!AW28=0,"",'Data 2022'!AW28*1000/'Data 2022'!$C28)</f>
        <v>0.61700331233357153</v>
      </c>
      <c r="BY28" s="122">
        <f>+IF('Data 2022'!AX28=0,"",'Data 2022'!AX28*1000/'Data 2022'!$C28)</f>
        <v>0.19484315126323309</v>
      </c>
      <c r="BZ28" s="122">
        <f>+IF('Data 2022'!AY28=0,"",'Data 2022'!AY28*1000/'Data 2022'!$C28)</f>
        <v>0.94174189777229333</v>
      </c>
      <c r="CA28" s="122">
        <f>+IF('Data 2022'!AZ28=0,"",'Data 2022'!AZ28*1000/'Data 2022'!$C28)</f>
        <v>0.32473858543872181</v>
      </c>
      <c r="CB28" s="122">
        <f>+IF('Data 2022'!BA28=0,"",'Data 2022'!BA28*1000/'Data 2022'!$C28)</f>
        <v>3.8968630252646621</v>
      </c>
      <c r="CC28" s="122">
        <f>+IF('Data 2022'!BB28=0,"",'Data 2022'!BB28*1000/'Data 2022'!$C28)</f>
        <v>1.3963759173865038</v>
      </c>
      <c r="CF28" s="81" t="e">
        <f>+IF('Data 2022'!BD28-'Data 2022'!BG28-'Data 2022'!E28+'Data 2022'!BE28+'Data 2022'!#REF!+'Data 2022'!#REF!=0,"",('Data 2022'!BD28-'Data 2022'!BG28-'Data 2022'!E28+'Data 2022'!BE28+'Data 2022'!#REF!+'Data 2022'!#REF!)*1000000/('Data 2022'!BC28-'Data 2022'!BF28-'Data 2022'!D28))</f>
        <v>#REF!</v>
      </c>
      <c r="CG28" s="82">
        <f>+IF('Data 2022'!BD28-'Data 2022'!BG28-'Data 2022'!E28=0,"",('Data 2022'!BD28-'Data 2022'!BG28-'Data 2022'!E28)*1000000/('Data 2022'!BC28-'Data 2022'!BF28-'Data 2022'!D28))</f>
        <v>363811.88801544625</v>
      </c>
      <c r="CH28" s="83">
        <f>+IF('Data 2022'!BC28-'Data 2022'!BF28-'Data 2022'!D28=0,"",('Data 2022'!BC28-'Data 2022'!BF28-'Data 2022'!D28)*1000/'Data 2022'!C28)</f>
        <v>23.546794830161712</v>
      </c>
      <c r="CI28" s="84">
        <f>+IF('Data 2022'!BD28-'Data 2022'!BG28-'Data 2022'!E28=0,"",('Data 2022'!BD28-'Data 2022'!BG28-'Data 2022'!E28)*1000000/'Data 2022'!C28)</f>
        <v>8566.6038838734821</v>
      </c>
    </row>
    <row r="29" spans="1:87" x14ac:dyDescent="0.25">
      <c r="A29" s="92" t="s">
        <v>25</v>
      </c>
      <c r="B29" s="119">
        <f>+IF('Data 2022'!D29=0,"",('Data 2022'!E29)*1000000/'Data 2022'!D29)</f>
        <v>318181.81818181818</v>
      </c>
      <c r="C29" s="119" t="e">
        <f>+IF('Data 2022'!D29=0,"",('Data 2022'!E29-'Data 2022'!#REF!)*1000000/'Data 2022'!D29)</f>
        <v>#REF!</v>
      </c>
      <c r="D29" s="120">
        <f>+IF('Data 2022'!D29=0,"",'Data 2022'!D29*1000/'Data 2022'!C29)</f>
        <v>1.6300744842647117</v>
      </c>
      <c r="E29" s="119">
        <f>+IF('Data 2022'!D29=0,"",'Data 2022'!E29*1000000/'Data 2022'!C29)</f>
        <v>518.66006317513552</v>
      </c>
      <c r="F29" s="121">
        <f>+IF('Data 2022'!F29=0,"",('Data 2022'!G29)*1000000/'Data 2022'!F29)</f>
        <v>78947.368421052641</v>
      </c>
      <c r="G29" s="121">
        <f>+IF('Data 2022'!F29=0,"",('Data 2022'!G29-'Data 2022'!H29)*1000000/'Data 2022'!F29)</f>
        <v>78947.368421052641</v>
      </c>
      <c r="H29" s="120">
        <f>+IF('Data 2022'!F29=0,"",'Data 2022'!F29*1000/'Data 2022'!C29)</f>
        <v>1.1855087158288811</v>
      </c>
      <c r="I29" s="119">
        <f>+IF('Data 2022'!F29=0,"",'Data 2022'!G29*1000000/'Data 2022'!C29)</f>
        <v>93.592793354911677</v>
      </c>
      <c r="J29" s="119">
        <f>+IF('Data 2022'!I29=0,"",('Data 2022'!J29)*1000000/'Data 2022'!I29)</f>
        <v>1390000</v>
      </c>
      <c r="K29" s="119">
        <f>+IF('Data 2022'!I29=0,"",('Data 2022'!J29-'Data 2022'!K29)*1000000/'Data 2022'!I29)</f>
        <v>1260000</v>
      </c>
      <c r="L29" s="120">
        <f>+IF('Data 2022'!I29=0,"",'Data 2022'!I29*1000/'Data 2022'!C29)</f>
        <v>0.38996997231213198</v>
      </c>
      <c r="M29" s="119">
        <f>+IF('Data 2022'!I29=0,"",'Data 2022'!J29*1000000/'Data 2022'!C29)</f>
        <v>542.05826151386339</v>
      </c>
      <c r="N29" s="119">
        <f>+IF('Data 2022'!L29=0,"",('Data 2022'!M29)*1000000/'Data 2022'!L29)</f>
        <v>594636.01532567048</v>
      </c>
      <c r="O29" s="119">
        <f>+IF('Data 2022'!L29=0,"",('Data 2022'!M29-'Data 2022'!N29)*1000000/'Data 2022'!L29)</f>
        <v>547126.43678160908</v>
      </c>
      <c r="P29" s="120">
        <f>+IF('Data 2022'!L29=0,"",'Data 2022'!L29*1000/'Data 2022'!C29)</f>
        <v>2.5445540693366611</v>
      </c>
      <c r="Q29" s="119">
        <f>+IF('Data 2022'!L29=0,"",'Data 2022'!M29*1000000/'Data 2022'!C29)</f>
        <v>1513.0834925710719</v>
      </c>
      <c r="R29" s="119">
        <f>+IF('Data 2022'!O29=0,"",('Data 2022'!P29)*1000000/'Data 2022'!O29)</f>
        <v>45367.412140575078</v>
      </c>
      <c r="S29" s="119">
        <f>+IF('Data 2022'!O29=0,"",('Data 2022'!P29-'Data 2022'!Q29)*1000000/'Data 2022'!O29)</f>
        <v>44408.945686900952</v>
      </c>
      <c r="T29" s="120">
        <f>+IF('Data 2022'!O29=0,"",'Data 2022'!O29*1000/'Data 2022'!C29)</f>
        <v>12.20606013336973</v>
      </c>
      <c r="U29" s="119">
        <f>+IF('Data 2022'!O29=0,"",'Data 2022'!P29*1000000/'Data 2022'!C29)</f>
        <v>553.75736068322738</v>
      </c>
      <c r="V29" s="119">
        <f>+IF('Data 2022'!X29=0,"",('Data 2022'!Y29)*1000000/'Data 2022'!X29)</f>
        <v>1096969.696969697</v>
      </c>
      <c r="W29" s="119">
        <f>+IF('Data 2022'!X29=0,"",('Data 2022'!Y29-'Data 2022'!Z29)*1000000/'Data 2022'!X29)</f>
        <v>1009090.9090909092</v>
      </c>
      <c r="X29" s="120">
        <f>+IF('Data 2022'!X29=0,"",'Data 2022'!X29*1000/'Data 2022'!C29)</f>
        <v>1.2869009086300356</v>
      </c>
      <c r="Y29" s="119">
        <f>+IF('Data 2022'!X29=0,"",'Data 2022'!Y29*1000000/'Data 2022'!C29)</f>
        <v>1411.6912997699178</v>
      </c>
      <c r="Z29" s="119">
        <f>+IF('Data 2022'!AA29=0,"",('Data 2022'!AB29)*1000000/'Data 2022'!AA29)</f>
        <v>639676.11336032394</v>
      </c>
      <c r="AA29" s="119">
        <f>+IF('Data 2022'!AA29=0,"",('Data 2022'!AB29-'Data 2022'!AC29)*1000000/'Data 2022'!AA29)</f>
        <v>594331.98380566796</v>
      </c>
      <c r="AB29" s="120">
        <f>+IF('Data 2022'!AA29=0,"",'Data 2022'!AA29*1000/'Data 2022'!C29)</f>
        <v>2.4080645790274149</v>
      </c>
      <c r="AC29" s="119">
        <f>+IF('Data 2022'!AA29=0,"",'Data 2022'!AB29*1000000/'Data 2022'!C29)</f>
        <v>1540.3813906329212</v>
      </c>
      <c r="AD29" s="119">
        <f>+IF('Data 2022'!AD29=0,"",('Data 2022'!AE29)*1000000/'Data 2022'!AD29)</f>
        <v>26423.690205011389</v>
      </c>
      <c r="AE29" s="119">
        <f>+IF('Data 2022'!AD29=0,"",('Data 2022'!AE29-'Data 2022'!AF29)*1000000/'Data 2022'!AD29)</f>
        <v>26423.690205011389</v>
      </c>
      <c r="AF29" s="120">
        <f>+IF('Data 2022'!AD29=0,"",'Data 2022'!AD29*1000/'Data 2022'!C29)</f>
        <v>4.2799204461256481</v>
      </c>
      <c r="AG29" s="119">
        <f>+IF('Data 2022'!AD29=0,"",'Data 2022'!AE29*1000000/'Data 2022'!C29)</f>
        <v>113.09129197051827</v>
      </c>
      <c r="AH29" s="119">
        <f>+IF('Data 2022'!AG29=0,"",('Data 2022'!AH29)*1000000/'Data 2022'!AG29)</f>
        <v>127014.21800947867</v>
      </c>
      <c r="AI29" s="119">
        <f>+IF('Data 2022'!AG29=0,"",('Data 2022'!AH29-'Data 2022'!AI29)*1000000/'Data 2022'!AG29)</f>
        <v>127014.21800947867</v>
      </c>
      <c r="AJ29" s="120">
        <f>+IF('Data 2022'!AG29=0,"",'Data 2022'!AG29*1000/'Data 2022'!C29)</f>
        <v>2.0570916039464962</v>
      </c>
      <c r="AK29" s="119">
        <f>+IF('Data 2022'!AG29=0,"",'Data 2022'!AH29*1000000/'Data 2022'!C29)</f>
        <v>261.27988144912842</v>
      </c>
      <c r="AL29" s="119">
        <f>+IF('Data 2022'!AJ29=0,"",('Data 2022'!AK29)*1000000/'Data 2022'!AJ29)</f>
        <v>157213.9303482587</v>
      </c>
      <c r="AM29" s="119">
        <f>+IF('Data 2022'!AJ29=0,"",('Data 2022'!AK29-'Data 2022'!AL29)*1000000/'Data 2022'!AJ29)</f>
        <v>153233.83084577115</v>
      </c>
      <c r="AN29" s="120">
        <f>+IF('Data 2022'!AJ29=0,"",'Data 2022'!AJ29*1000/'Data 2022'!C29)</f>
        <v>3.9191982217369263</v>
      </c>
      <c r="AO29" s="119">
        <f>+IF('Data 2022'!AJ29=0,"",'Data 2022'!AK29*1000000/'Data 2022'!C29)</f>
        <v>616.15255625316854</v>
      </c>
      <c r="AP29" s="119">
        <f>+IF('Data 2022'!AM29=0,"",('Data 2022'!AN29)*1000000/'Data 2022'!AM29)</f>
        <v>200000</v>
      </c>
      <c r="AQ29" s="119" t="e">
        <f>+IF('Data 2022'!AM29=0,"",('Data 2022'!AN29-'Data 2022'!#REF!)*1000000/'Data 2022'!AM29)</f>
        <v>#REF!</v>
      </c>
      <c r="AR29" s="120">
        <f>+IF('Data 2022'!AM29=0,"",'Data 2022'!AM29*1000/'Data 2022'!C29)</f>
        <v>7.79939944624264E-2</v>
      </c>
      <c r="AS29" s="119">
        <f>+IF('Data 2022'!AM29=0,"",'Data 2022'!AN29*1000000/'Data 2022'!C29)</f>
        <v>15.598798892485279</v>
      </c>
      <c r="AT29" s="119">
        <f>+IF('Data 2022'!AO29=0,"",('Data 2022'!AP29)*1000000/'Data 2022'!AO29)</f>
        <v>280851.06382978725</v>
      </c>
      <c r="AU29" s="119" t="e">
        <f>+IF('Data 2022'!AO29=0,"",('Data 2022'!AP29-'Data 2022'!#REF!)*1000000/'Data 2022'!AO29)</f>
        <v>#REF!</v>
      </c>
      <c r="AV29" s="120">
        <f>+IF('Data 2022'!AO29=0,"",'Data 2022'!AO29*1000/'Data 2022'!C29)</f>
        <v>1.8328588698670203</v>
      </c>
      <c r="AW29" s="119">
        <f>+IF('Data 2022'!AO29=0,"",'Data 2022'!AP29*1000000/'Data 2022'!C29)</f>
        <v>514.76036345201419</v>
      </c>
      <c r="AX29" s="119">
        <f>+IF('Data 2022'!U29=0,"",('Data 2022'!V29)*1000000/'Data 2022'!U29)</f>
        <v>570048.30917874398</v>
      </c>
      <c r="AY29" s="119">
        <f>+IF('Data 2022'!U29=0,"",('Data 2022'!V29-'Data 2022'!W29)*1000000/'Data 2022'!U29)</f>
        <v>265700.48309178749</v>
      </c>
      <c r="AZ29" s="120">
        <f>+IF('Data 2022'!U29=0,"",'Data 2022'!U29*1000/'Data 2022'!C29)</f>
        <v>0.80723784268611321</v>
      </c>
      <c r="BA29" s="119">
        <f>+IF('Data 2022'!U29=0,"",'Data 2022'!V29*1000000/'Data 2022'!C29)</f>
        <v>460.16456732831574</v>
      </c>
      <c r="BB29" s="119">
        <f>+IF(AT29="","",+IF('Data 2022'!BC29=0,0,('Data 2022'!BD29)*1000000/'Data 2022'!BC29))</f>
        <v>235499.49318616965</v>
      </c>
      <c r="BC29" s="119" t="e">
        <f>+IF(AU29="","",+IF('Data 2022'!BC29=0,"",('Data 2022'!BD29-'Data 2022'!BE29)*1000000/'Data 2022'!BC29))</f>
        <v>#REF!</v>
      </c>
      <c r="BD29" s="120">
        <f>+IF(AV29="","",IF('Data 2022'!BC29=0,"",'Data 2022'!BC29*1000/'Data 2022'!C29))</f>
        <v>34.625433841594194</v>
      </c>
      <c r="BE29" s="119">
        <f>+IF(AW29="","",IF('Data 2022'!BC29=0,"",('Data 2022'!BD29-'Data 2022'!BE29)*1000000/'Data 2022'!C29))</f>
        <v>7487.4234683929353</v>
      </c>
      <c r="BF29" s="119">
        <f>+IF('Data 2022'!BC29-'Data 2022'!BF29=0,"",('Data 2022'!BD29-'Data 2022'!BG29)*1000000/('Data 2022'!BC29-'Data 2022'!BF29))</f>
        <v>233043.27095005367</v>
      </c>
      <c r="BG29" s="119" t="e">
        <f>+IF('Data 2022'!BC29-'Data 2022'!BF29=0,"",('Data 2022'!BD29-'Data 2022'!BE29-'Data 2022'!BG29-'Data 2022'!#REF!)*1000000/('Data 2022'!BC29-'Data 2022'!BF29))</f>
        <v>#REF!</v>
      </c>
      <c r="BH29" s="120">
        <f>+IF('Data 2022'!BC29-'Data 2022'!BF29=0,"",('Data 2022'!BC29-'Data 2022'!BF29)*1000/'Data 2022'!C29)</f>
        <v>32.714580977264752</v>
      </c>
      <c r="BI29" s="119" t="e">
        <f>+IF('Data 2022'!BC29-'Data 2022'!BF29=0,"",('Data 2022'!BD29-'Data 2022'!BE29-'Data 2022'!BG29-'Data 2022'!#REF!)*1000000/'Data 2022'!C29)</f>
        <v>#REF!</v>
      </c>
      <c r="BJ29" s="119">
        <f>+IF('Data 2022'!BF29=0,"",('Data 2022'!BG29)*1000000/'Data 2022'!BF29)</f>
        <v>277551.02040816325</v>
      </c>
      <c r="BK29" s="119" t="e">
        <f>+IF('Data 2022'!BF29=0,"",('Data 2022'!BG29-'Data 2022'!#REF!)*1000000/'Data 2022'!BF29)</f>
        <v>#REF!</v>
      </c>
      <c r="BL29" s="120">
        <f>+IF('Data 2022'!BF29=0,"",'Data 2022'!BF29*1000/'Data 2022'!C29)</f>
        <v>1.9108528643294467</v>
      </c>
      <c r="BM29" s="119" t="e">
        <f>+IF('Data 2022'!BF29=0,"",('Data 2022'!BG29-'Data 2022'!#REF!)*1000000/'Data 2022'!C29)</f>
        <v>#REF!</v>
      </c>
      <c r="BN29" s="119">
        <f>+IF('Data 2022'!L29+'Data 2022'!O29+'Data 2022'!X29+'Data 2022'!AA29=0,"",('Data 2022'!M29+'Data 2022'!P29+'Data 2022'!Y29+'Data 2022'!AB29)*1000000/('Data 2022'!L29+'Data 2022'!O29+'Data 2022'!X29+'Data 2022'!AA29))</f>
        <v>272093.02325581393</v>
      </c>
      <c r="BO29" s="119">
        <f>+IF('Data 2022'!L29+'Data 2022'!O29+'Data 2022'!X29+'Data 2022'!AA29=0,"",('Data 2022'!M29-'Data 2022'!N29+'Data 2022'!P29-'Data 2022'!Q29+'Data 2022'!Y29-'Data 2022'!Z29+'Data 2022'!AB29-'Data 2022'!AC29)*1000000/('Data 2022'!L29+'Data 2022'!O29+'Data 2022'!X29+'Data 2022'!AA29))</f>
        <v>252854.12262156449</v>
      </c>
      <c r="BP29" s="120">
        <f>+('Data 2022'!L29+'Data 2022'!O29+'Data 2022'!X29+'Data 2022'!AA29)*1000/'Data 2022'!C29</f>
        <v>18.445579690363843</v>
      </c>
      <c r="BQ29" s="119">
        <f>+('Data 2022'!M29-'Data 2022'!N29+'Data 2022'!P29-'Data 2022'!Q29+'Data 2022'!Y29-'Data 2022'!Z29+'Data 2022'!AB29-'Data 2022'!AC29)*1000000/('Data 2022'!C29)</f>
        <v>4664.0408688530979</v>
      </c>
      <c r="BR29" s="122">
        <f>+IF('Data 2022'!AU29=0,"",'Data 2022'!AU29*1000/'Data 2022'!$C29)</f>
        <v>0.66294895293062439</v>
      </c>
      <c r="BS29" s="122">
        <f>+IF('Data 2022'!AV29=0,"",'Data 2022'!AV29*1000/'Data 2022'!$C29)</f>
        <v>3.89969972312132E-2</v>
      </c>
      <c r="BT29" s="122" t="str">
        <f>+IF('Data 2022'!AS29=0,"",'Data 2022'!AS29*1000/'Data 2022'!$C29)</f>
        <v/>
      </c>
      <c r="BU29" s="122" t="str">
        <f>+IF('Data 2022'!AT29=0,"",'Data 2022'!AT29*1000/'Data 2022'!$C29)</f>
        <v/>
      </c>
      <c r="BV29" s="122">
        <f>+IF('Data 2022'!AU29=0,"",'Data 2022'!AU29*1000/'Data 2022'!$C29)</f>
        <v>0.66294895293062439</v>
      </c>
      <c r="BW29" s="122">
        <f>+IF('Data 2022'!AV29=0,"",'Data 2022'!AV29*1000/'Data 2022'!$C29)</f>
        <v>3.89969972312132E-2</v>
      </c>
      <c r="BX29" s="122">
        <f>+IF('Data 2022'!AW29=0,"",'Data 2022'!AW29*1000/'Data 2022'!$C29)</f>
        <v>0.46796396677455837</v>
      </c>
      <c r="BY29" s="122">
        <f>+IF('Data 2022'!AX29=0,"",'Data 2022'!AX29*1000/'Data 2022'!$C29)</f>
        <v>0.19498498615606599</v>
      </c>
      <c r="BZ29" s="122">
        <f>+IF('Data 2022'!AY29=0,"",'Data 2022'!AY29*1000/'Data 2022'!$C29)</f>
        <v>1.013921928011543</v>
      </c>
      <c r="CA29" s="122">
        <f>+IF('Data 2022'!AZ29=0,"",'Data 2022'!AZ29*1000/'Data 2022'!$C29)</f>
        <v>7.79939944624264E-2</v>
      </c>
      <c r="CB29" s="122">
        <f>+IF('Data 2022'!BA29=0,"",'Data 2022'!BA29*1000/'Data 2022'!$C29)</f>
        <v>2.1448348477167256</v>
      </c>
      <c r="CC29" s="122">
        <f>+IF('Data 2022'!BB29=0,"",'Data 2022'!BB29*1000/'Data 2022'!$C29)</f>
        <v>0.3119759778497056</v>
      </c>
      <c r="CF29" s="81" t="e">
        <f>+IF('Data 2022'!BD29-'Data 2022'!BG29-'Data 2022'!E29+'Data 2022'!BE29+'Data 2022'!#REF!+'Data 2022'!#REF!=0,"",('Data 2022'!BD29-'Data 2022'!BG29-'Data 2022'!E29+'Data 2022'!BE29+'Data 2022'!#REF!+'Data 2022'!#REF!)*1000000/('Data 2022'!BC29-'Data 2022'!BF29-'Data 2022'!D29))</f>
        <v>#REF!</v>
      </c>
      <c r="CG29" s="82">
        <f>+IF('Data 2022'!BD29-'Data 2022'!BG29-'Data 2022'!E29=0,"",('Data 2022'!BD29-'Data 2022'!BG29-'Data 2022'!E29)*1000000/('Data 2022'!BC29-'Data 2022'!BF29-'Data 2022'!D29))</f>
        <v>228578.5974156317</v>
      </c>
      <c r="CH29" s="83">
        <f>+IF('Data 2022'!BC29-'Data 2022'!BF29-'Data 2022'!D29=0,"",('Data 2022'!BC29-'Data 2022'!BF29-'Data 2022'!D29)*1000/'Data 2022'!C29)</f>
        <v>31.084506493000038</v>
      </c>
      <c r="CI29" s="84">
        <f>+IF('Data 2022'!BD29-'Data 2022'!BG29-'Data 2022'!E29=0,"",('Data 2022'!BD29-'Data 2022'!BG29-'Data 2022'!E29)*1000000/'Data 2022'!C29)</f>
        <v>7105.2528955270454</v>
      </c>
    </row>
    <row r="30" spans="1:87" x14ac:dyDescent="0.25">
      <c r="A30" s="97" t="s">
        <v>26</v>
      </c>
      <c r="B30" s="119">
        <f>+IF('Data 2022'!D30=0,"",('Data 2022'!E30)*1000000/'Data 2022'!D30)</f>
        <v>265517.24137931032</v>
      </c>
      <c r="C30" s="119" t="e">
        <f>+IF('Data 2022'!D30=0,"",('Data 2022'!E30-'Data 2022'!#REF!)*1000000/'Data 2022'!D30)</f>
        <v>#REF!</v>
      </c>
      <c r="D30" s="120">
        <f>+IF('Data 2022'!D30=0,"",'Data 2022'!D30*1000/'Data 2022'!C30)</f>
        <v>2.3066215947504474</v>
      </c>
      <c r="E30" s="119">
        <f>+IF('Data 2022'!D30=0,"",'Data 2022'!E30*1000000/'Data 2022'!C30)</f>
        <v>612.44780274408436</v>
      </c>
      <c r="F30" s="121">
        <f>+IF('Data 2022'!F30=0,"",('Data 2022'!G30)*1000000/'Data 2022'!F30)</f>
        <v>1700000</v>
      </c>
      <c r="G30" s="121">
        <f>+IF('Data 2022'!F30=0,"",('Data 2022'!G30-'Data 2022'!H30)*1000000/'Data 2022'!F30)</f>
        <v>1700000</v>
      </c>
      <c r="H30" s="120">
        <f>+IF('Data 2022'!F30=0,"",'Data 2022'!F30*1000/'Data 2022'!C30)</f>
        <v>0.19884668920262477</v>
      </c>
      <c r="I30" s="119">
        <f>+IF('Data 2022'!F30=0,"",'Data 2022'!G30*1000000/'Data 2022'!C30)</f>
        <v>338.03937164446211</v>
      </c>
      <c r="J30" s="119">
        <f>+IF('Data 2022'!I30=0,"",('Data 2022'!J30)*1000000/'Data 2022'!I30)</f>
        <v>1550000</v>
      </c>
      <c r="K30" s="119">
        <f>+IF('Data 2022'!I30=0,"",('Data 2022'!J30-'Data 2022'!K30)*1000000/'Data 2022'!I30)</f>
        <v>912500.00000000012</v>
      </c>
      <c r="L30" s="120">
        <f>+IF('Data 2022'!I30=0,"",'Data 2022'!I30*1000/'Data 2022'!C30)</f>
        <v>0.63630940544839931</v>
      </c>
      <c r="M30" s="119">
        <f>+IF('Data 2022'!I30=0,"",'Data 2022'!J30*1000000/'Data 2022'!C30)</f>
        <v>986.27957844501884</v>
      </c>
      <c r="N30" s="119">
        <f>+IF('Data 2022'!L30=0,"",('Data 2022'!M30)*1000000/'Data 2022'!L30)</f>
        <v>830000</v>
      </c>
      <c r="O30" s="119">
        <f>+IF('Data 2022'!L30=0,"",('Data 2022'!M30-'Data 2022'!N30)*1000000/'Data 2022'!L30)</f>
        <v>774000</v>
      </c>
      <c r="P30" s="120">
        <f>+IF('Data 2022'!L30=0,"",'Data 2022'!L30*1000/'Data 2022'!C30)</f>
        <v>1.9884668920262478</v>
      </c>
      <c r="Q30" s="119">
        <f>+IF('Data 2022'!L30=0,"",'Data 2022'!M30*1000000/'Data 2022'!C30)</f>
        <v>1650.4275203817856</v>
      </c>
      <c r="R30" s="119">
        <f>+IF('Data 2022'!O30=0,"",('Data 2022'!P30)*1000000/'Data 2022'!O30)</f>
        <v>89285.71428571429</v>
      </c>
      <c r="S30" s="119">
        <f>+IF('Data 2022'!O30=0,"",('Data 2022'!P30-'Data 2022'!Q30)*1000000/'Data 2022'!O30)</f>
        <v>89285.71428571429</v>
      </c>
      <c r="T30" s="120">
        <f>+IF('Data 2022'!O30=0,"",'Data 2022'!O30*1000/'Data 2022'!C30)</f>
        <v>5.5677072976734934</v>
      </c>
      <c r="U30" s="119">
        <f>+IF('Data 2022'!O30=0,"",'Data 2022'!P30*1000000/'Data 2022'!C30)</f>
        <v>497.11672300656193</v>
      </c>
      <c r="V30" s="119">
        <f>+IF('Data 2022'!X30=0,"",('Data 2022'!Y30)*1000000/'Data 2022'!X30)</f>
        <v>1107317.0731707318</v>
      </c>
      <c r="W30" s="119">
        <f>+IF('Data 2022'!X30=0,"",('Data 2022'!Y30-'Data 2022'!Z30)*1000000/'Data 2022'!X30)</f>
        <v>926829.26829268294</v>
      </c>
      <c r="X30" s="120">
        <f>+IF('Data 2022'!X30=0,"",'Data 2022'!X30*1000/'Data 2022'!C30)</f>
        <v>1.6305428514615232</v>
      </c>
      <c r="Y30" s="119">
        <f>+IF('Data 2022'!X30=0,"",'Data 2022'!Y30*1000000/'Data 2022'!C30)</f>
        <v>1805.527937959833</v>
      </c>
      <c r="Z30" s="119">
        <f>+IF('Data 2022'!AA30=0,"",('Data 2022'!AB30)*1000000/'Data 2022'!AA30)</f>
        <v>902083.33333333337</v>
      </c>
      <c r="AA30" s="119">
        <f>+IF('Data 2022'!AA30=0,"",('Data 2022'!AB30-'Data 2022'!AC30)*1000000/'Data 2022'!AA30)</f>
        <v>870833.33333333337</v>
      </c>
      <c r="AB30" s="120">
        <f>+IF('Data 2022'!AA30=0,"",'Data 2022'!AA30*1000/'Data 2022'!C30)</f>
        <v>1.9089282163451979</v>
      </c>
      <c r="AC30" s="119">
        <f>+IF('Data 2022'!AA30=0,"",'Data 2022'!AB30*1000000/'Data 2022'!C30)</f>
        <v>1722.0123284947306</v>
      </c>
      <c r="AD30" s="119">
        <f>+IF('Data 2022'!AD30=0,"",('Data 2022'!AE30)*1000000/'Data 2022'!AD30)</f>
        <v>19736.842105263157</v>
      </c>
      <c r="AE30" s="119">
        <f>+IF('Data 2022'!AD30=0,"",('Data 2022'!AE30-'Data 2022'!AF30)*1000000/'Data 2022'!AD30)</f>
        <v>19736.842105263157</v>
      </c>
      <c r="AF30" s="120">
        <f>+IF('Data 2022'!AD30=0,"",'Data 2022'!AD30*1000/'Data 2022'!C30)</f>
        <v>3.0224696758798966</v>
      </c>
      <c r="AG30" s="119">
        <f>+IF('Data 2022'!AD30=0,"",'Data 2022'!AE30*1000000/'Data 2022'!C30)</f>
        <v>59.654006760787432</v>
      </c>
      <c r="AH30" s="119">
        <f>+IF('Data 2022'!AG30=0,"",('Data 2022'!AH30)*1000000/'Data 2022'!AG30)</f>
        <v>205882.35294117648</v>
      </c>
      <c r="AI30" s="119">
        <f>+IF('Data 2022'!AG30=0,"",('Data 2022'!AH30-'Data 2022'!AI30)*1000000/'Data 2022'!AG30)</f>
        <v>202941.17647058822</v>
      </c>
      <c r="AJ30" s="120">
        <f>+IF('Data 2022'!AG30=0,"",'Data 2022'!AG30*1000/'Data 2022'!C30)</f>
        <v>1.3521574865778485</v>
      </c>
      <c r="AK30" s="119">
        <f>+IF('Data 2022'!AG30=0,"",'Data 2022'!AH30*1000000/'Data 2022'!C30)</f>
        <v>278.3853648836747</v>
      </c>
      <c r="AL30" s="119">
        <f>+IF('Data 2022'!AJ30=0,"",('Data 2022'!AK30)*1000000/'Data 2022'!AJ30)</f>
        <v>141379.31034482759</v>
      </c>
      <c r="AM30" s="119">
        <f>+IF('Data 2022'!AJ30=0,"",('Data 2022'!AK30-'Data 2022'!AL30)*1000000/'Data 2022'!AJ30)</f>
        <v>129885.05747126437</v>
      </c>
      <c r="AN30" s="120">
        <f>+IF('Data 2022'!AJ30=0,"",'Data 2022'!AJ30*1000/'Data 2022'!C30)</f>
        <v>6.9198647842513425</v>
      </c>
      <c r="AO30" s="119">
        <f>+IF('Data 2022'!AJ30=0,"",'Data 2022'!AK30*1000000/'Data 2022'!C30)</f>
        <v>978.32571087691394</v>
      </c>
      <c r="AP30" s="119" t="str">
        <f>+IF('Data 2022'!AM30=0,"",('Data 2022'!AN30)*1000000/'Data 2022'!AM30)</f>
        <v/>
      </c>
      <c r="AQ30" s="119" t="str">
        <f>+IF('Data 2022'!AM30=0,"",('Data 2022'!AN30-'Data 2022'!#REF!)*1000000/'Data 2022'!AM30)</f>
        <v/>
      </c>
      <c r="AR30" s="120" t="str">
        <f>+IF('Data 2022'!AM30=0,"",'Data 2022'!AM30*1000/'Data 2022'!C30)</f>
        <v/>
      </c>
      <c r="AS30" s="119" t="str">
        <f>+IF('Data 2022'!AM30=0,"",'Data 2022'!AN30*1000000/'Data 2022'!C30)</f>
        <v/>
      </c>
      <c r="AT30" s="119" t="str">
        <f>+IF('Data 2022'!AO30=0,"",('Data 2022'!AP30)*1000000/'Data 2022'!AO30)</f>
        <v/>
      </c>
      <c r="AU30" s="119" t="str">
        <f>+IF('Data 2022'!AO30=0,"",('Data 2022'!AP30-'Data 2022'!#REF!)*1000000/'Data 2022'!AO30)</f>
        <v/>
      </c>
      <c r="AV30" s="120" t="str">
        <f>+IF('Data 2022'!AO30=0,"",'Data 2022'!AO30*1000/'Data 2022'!C30)</f>
        <v/>
      </c>
      <c r="AW30" s="119" t="str">
        <f>+IF('Data 2022'!AO30=0,"",'Data 2022'!AP30*1000000/'Data 2022'!C30)</f>
        <v/>
      </c>
      <c r="AX30" s="119">
        <f>+IF('Data 2022'!U30=0,"",('Data 2022'!V30)*1000000/'Data 2022'!U30)</f>
        <v>1000000</v>
      </c>
      <c r="AY30" s="119">
        <f>+IF('Data 2022'!U30=0,"",('Data 2022'!V30-'Data 2022'!W30)*1000000/'Data 2022'!U30)</f>
        <v>333333.33333333331</v>
      </c>
      <c r="AZ30" s="120">
        <f>+IF('Data 2022'!U30=0,"",'Data 2022'!U30*1000/'Data 2022'!C30)</f>
        <v>0.3579240405647246</v>
      </c>
      <c r="BA30" s="119">
        <f>+IF('Data 2022'!U30=0,"",'Data 2022'!V30*1000000/'Data 2022'!C30)</f>
        <v>357.92404056472458</v>
      </c>
      <c r="BB30" s="119" t="str">
        <f>+IF(AT30="","",+IF('Data 2022'!BC30=0,0,('Data 2022'!BD30)*1000000/'Data 2022'!BC30))</f>
        <v/>
      </c>
      <c r="BC30" s="119" t="str">
        <f>+IF(AU30="","",+IF('Data 2022'!BC30=0,"",('Data 2022'!BD30-'Data 2022'!BE30)*1000000/'Data 2022'!BC30))</f>
        <v/>
      </c>
      <c r="BD30" s="120" t="str">
        <f>+IF(AV30="","",IF('Data 2022'!BC30=0,"",'Data 2022'!BC30*1000/'Data 2022'!C30))</f>
        <v/>
      </c>
      <c r="BE30" s="119" t="str">
        <f>+IF(AW30="","",IF('Data 2022'!BC30=0,"",('Data 2022'!BD30-'Data 2022'!BE30)*1000000/'Data 2022'!C30))</f>
        <v/>
      </c>
      <c r="BF30" s="119">
        <f>+IF('Data 2022'!BC30-'Data 2022'!BF30=0,"",('Data 2022'!BD30-'Data 2022'!BG30)*1000000/('Data 2022'!BC30-'Data 2022'!BF30))</f>
        <v>358678.95545314898</v>
      </c>
      <c r="BG30" s="119" t="e">
        <f>+IF('Data 2022'!BC30-'Data 2022'!BF30=0,"",('Data 2022'!BD30-'Data 2022'!BE30-'Data 2022'!BG30-'Data 2022'!#REF!)*1000000/('Data 2022'!BC30-'Data 2022'!BF30))</f>
        <v>#REF!</v>
      </c>
      <c r="BH30" s="120">
        <f>+IF('Data 2022'!BC30-'Data 2022'!BF30=0,"",('Data 2022'!BC30-'Data 2022'!BF30)*1000/'Data 2022'!C30)</f>
        <v>25.889838934181746</v>
      </c>
      <c r="BI30" s="119" t="e">
        <f>+IF('Data 2022'!BC30-'Data 2022'!BF30=0,"",('Data 2022'!BD30-'Data 2022'!BE30-'Data 2022'!BG30-'Data 2022'!#REF!)*1000000/'Data 2022'!C30)</f>
        <v>#REF!</v>
      </c>
      <c r="BJ30" s="119" t="str">
        <f>+IF('Data 2022'!BF30=0,"",('Data 2022'!BG30)*1000000/'Data 2022'!BF30)</f>
        <v/>
      </c>
      <c r="BK30" s="119" t="str">
        <f>+IF('Data 2022'!BF30=0,"",('Data 2022'!BG30-'Data 2022'!#REF!)*1000000/'Data 2022'!BF30)</f>
        <v/>
      </c>
      <c r="BL30" s="120" t="str">
        <f>+IF('Data 2022'!BF30=0,"",'Data 2022'!BF30*1000/'Data 2022'!C30)</f>
        <v/>
      </c>
      <c r="BM30" s="119" t="str">
        <f>+IF('Data 2022'!BF30=0,"",('Data 2022'!BG30-'Data 2022'!#REF!)*1000000/'Data 2022'!C30)</f>
        <v/>
      </c>
      <c r="BN30" s="119">
        <f>+IF('Data 2022'!L30+'Data 2022'!O30+'Data 2022'!X30+'Data 2022'!AA30=0,"",('Data 2022'!M30+'Data 2022'!P30+'Data 2022'!Y30+'Data 2022'!AB30)*1000000/('Data 2022'!L30+'Data 2022'!O30+'Data 2022'!X30+'Data 2022'!AA30))</f>
        <v>511469.53405017924</v>
      </c>
      <c r="BO30" s="119">
        <f>+IF('Data 2022'!L30+'Data 2022'!O30+'Data 2022'!X30+'Data 2022'!AA30=0,"",('Data 2022'!M30-'Data 2022'!N30+'Data 2022'!P30-'Data 2022'!Q30+'Data 2022'!Y30-'Data 2022'!Z30+'Data 2022'!AB30-'Data 2022'!AC30)*1000000/('Data 2022'!L30+'Data 2022'!O30+'Data 2022'!X30+'Data 2022'!AA30))</f>
        <v>469534.05017921148</v>
      </c>
      <c r="BP30" s="120">
        <f>+('Data 2022'!L30+'Data 2022'!O30+'Data 2022'!X30+'Data 2022'!AA30)*1000/'Data 2022'!C30</f>
        <v>11.095645257506462</v>
      </c>
      <c r="BQ30" s="119">
        <f>+('Data 2022'!M30-'Data 2022'!N30+'Data 2022'!P30-'Data 2022'!Q30+'Data 2022'!Y30-'Data 2022'!Z30+'Data 2022'!AB30-'Data 2022'!AC30)*1000000/('Data 2022'!C30)</f>
        <v>5209.7832571087692</v>
      </c>
      <c r="BR30" s="122" t="str">
        <f>+IF('Data 2022'!AU30=0,"",'Data 2022'!AU30*1000/'Data 2022'!$C30)</f>
        <v/>
      </c>
      <c r="BS30" s="122" t="str">
        <f>+IF('Data 2022'!AV30=0,"",'Data 2022'!AV30*1000/'Data 2022'!$C30)</f>
        <v/>
      </c>
      <c r="BT30" s="122">
        <f>+IF('Data 2022'!AS30=0,"",'Data 2022'!AS30*1000/'Data 2022'!$C30)</f>
        <v>0.54483992841519191</v>
      </c>
      <c r="BU30" s="122">
        <f>+IF('Data 2022'!AT30=0,"",'Data 2022'!AT30*1000/'Data 2022'!$C30)</f>
        <v>0.48120898787035193</v>
      </c>
      <c r="BV30" s="122" t="str">
        <f>+IF('Data 2022'!AU30=0,"",'Data 2022'!AU30*1000/'Data 2022'!$C30)</f>
        <v/>
      </c>
      <c r="BW30" s="122" t="str">
        <f>+IF('Data 2022'!AV30=0,"",'Data 2022'!AV30*1000/'Data 2022'!$C30)</f>
        <v/>
      </c>
      <c r="BX30" s="122">
        <f>+IF('Data 2022'!AW30=0,"",'Data 2022'!AW30*1000/'Data 2022'!$C30)</f>
        <v>0.52893219327898189</v>
      </c>
      <c r="BY30" s="122">
        <f>+IF('Data 2022'!AX30=0,"",'Data 2022'!AX30*1000/'Data 2022'!$C30)</f>
        <v>6.7607874328892426E-2</v>
      </c>
      <c r="BZ30" s="122">
        <f>+IF('Data 2022'!AY30=0,"",'Data 2022'!AY30*1000/'Data 2022'!$C30)</f>
        <v>1.2248956054881686</v>
      </c>
      <c r="CA30" s="122">
        <f>+IF('Data 2022'!AZ30=0,"",'Data 2022'!AZ30*1000/'Data 2022'!$C30)</f>
        <v>0.43746271624577449</v>
      </c>
      <c r="CB30" s="122">
        <f>+IF('Data 2022'!BA30=0,"",'Data 2022'!BA30*1000/'Data 2022'!$C30)</f>
        <v>2.2986677271823424</v>
      </c>
      <c r="CC30" s="122">
        <f>+IF('Data 2022'!BB30=0,"",'Data 2022'!BB30*1000/'Data 2022'!$C30)</f>
        <v>0.98627957844501879</v>
      </c>
      <c r="CF30" s="85" t="e">
        <f>+IF('Data 2022'!BD30-'Data 2022'!BG30-'Data 2022'!E30+'Data 2022'!BE30+'Data 2022'!#REF!+'Data 2022'!#REF!=0,"",('Data 2022'!BD30-'Data 2022'!BG30-'Data 2022'!E30+'Data 2022'!BE30+'Data 2022'!#REF!+'Data 2022'!#REF!)*1000000/('Data 2022'!BC30-'Data 2022'!BF30-'Data 2022'!D30))</f>
        <v>#REF!</v>
      </c>
      <c r="CG30" s="86">
        <f>+IF('Data 2022'!BD30-'Data 2022'!BG30-'Data 2022'!E30=0,"",('Data 2022'!BD30-'Data 2022'!BG30-'Data 2022'!E30)*1000000/('Data 2022'!BC30-'Data 2022'!BF30-'Data 2022'!D30))</f>
        <v>367790.89376053959</v>
      </c>
      <c r="CH30" s="87">
        <f>+IF('Data 2022'!BC30-'Data 2022'!BF30-'Data 2022'!D30=0,"",('Data 2022'!BC30-'Data 2022'!BF30-'Data 2022'!D30)*1000/'Data 2022'!C30)</f>
        <v>23.583217339431297</v>
      </c>
      <c r="CI30" s="88">
        <f>+IF('Data 2022'!BD30-'Data 2022'!BG30-'Data 2022'!E30=0,"",('Data 2022'!BD30-'Data 2022'!BG30-'Data 2022'!E30)*1000000/'Data 2022'!C30)</f>
        <v>8673.6925830184919</v>
      </c>
    </row>
  </sheetData>
  <mergeCells count="1">
    <mergeCell ref="CF1:CI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I30"/>
  <sheetViews>
    <sheetView zoomScaleNormal="100" workbookViewId="0">
      <pane xSplit="1" ySplit="1" topLeftCell="B13" activePane="bottomRight" state="frozen"/>
      <selection sqref="A1:BO30"/>
      <selection pane="topRight" sqref="A1:BO30"/>
      <selection pane="bottomLeft" sqref="A1:BO30"/>
      <selection pane="bottomRight" sqref="A1:BO30"/>
    </sheetView>
  </sheetViews>
  <sheetFormatPr defaultColWidth="19" defaultRowHeight="15" x14ac:dyDescent="0.25"/>
  <cols>
    <col min="1" max="1" width="19" style="55"/>
    <col min="2" max="3" width="11.7109375" hidden="1" customWidth="1"/>
    <col min="4" max="4" width="11.7109375" customWidth="1"/>
    <col min="5" max="7" width="11.7109375" hidden="1" customWidth="1"/>
    <col min="8" max="8" width="11.7109375" customWidth="1"/>
    <col min="9" max="11" width="11.7109375" hidden="1" customWidth="1"/>
    <col min="12" max="12" width="11.7109375" customWidth="1"/>
    <col min="13" max="15" width="11.7109375" hidden="1" customWidth="1"/>
    <col min="16" max="16" width="11.7109375" customWidth="1"/>
    <col min="17" max="19" width="11.7109375" hidden="1" customWidth="1"/>
    <col min="20" max="20" width="11.7109375" customWidth="1"/>
    <col min="21" max="23" width="11.7109375" hidden="1" customWidth="1"/>
    <col min="24" max="24" width="11.7109375" customWidth="1"/>
    <col min="25" max="27" width="11.7109375" hidden="1" customWidth="1"/>
    <col min="28" max="28" width="11.7109375" customWidth="1"/>
    <col min="29" max="31" width="11.7109375" hidden="1" customWidth="1"/>
    <col min="32" max="32" width="11.7109375" customWidth="1"/>
    <col min="33" max="35" width="11.7109375" hidden="1" customWidth="1"/>
    <col min="36" max="36" width="11.7109375" customWidth="1"/>
    <col min="37" max="39" width="11.7109375" hidden="1" customWidth="1"/>
    <col min="40" max="40" width="11.7109375" customWidth="1"/>
    <col min="41" max="43" width="11.7109375" hidden="1" customWidth="1"/>
    <col min="44" max="44" width="11.7109375" customWidth="1"/>
    <col min="45" max="47" width="11.7109375" hidden="1" customWidth="1"/>
    <col min="48" max="48" width="11.7109375" customWidth="1"/>
    <col min="49" max="51" width="11.7109375" hidden="1" customWidth="1"/>
    <col min="52" max="52" width="11.7109375" customWidth="1"/>
    <col min="53" max="55" width="11.7109375" hidden="1" customWidth="1"/>
    <col min="56" max="56" width="11.7109375" customWidth="1"/>
    <col min="57" max="59" width="11.7109375" hidden="1" customWidth="1"/>
    <col min="60" max="60" width="11.7109375" customWidth="1"/>
    <col min="61" max="63" width="11.7109375" hidden="1" customWidth="1"/>
    <col min="64" max="64" width="11.7109375" customWidth="1"/>
    <col min="65" max="67" width="11.7109375" hidden="1" customWidth="1"/>
    <col min="68" max="68" width="11.7109375" customWidth="1"/>
    <col min="69" max="69" width="11.7109375" hidden="1" customWidth="1"/>
    <col min="70" max="81" width="11.7109375" customWidth="1"/>
  </cols>
  <sheetData>
    <row r="1" spans="1:87" s="126" customFormat="1" ht="297" customHeight="1" x14ac:dyDescent="0.25">
      <c r="A1" s="125"/>
      <c r="B1" s="123" t="s">
        <v>63</v>
      </c>
      <c r="C1" s="123" t="s">
        <v>63</v>
      </c>
      <c r="D1" s="123" t="s">
        <v>63</v>
      </c>
      <c r="E1" s="123" t="s">
        <v>63</v>
      </c>
      <c r="F1" s="123" t="s">
        <v>64</v>
      </c>
      <c r="G1" s="123" t="s">
        <v>64</v>
      </c>
      <c r="H1" s="123" t="s">
        <v>64</v>
      </c>
      <c r="I1" s="123" t="s">
        <v>64</v>
      </c>
      <c r="J1" s="123" t="s">
        <v>65</v>
      </c>
      <c r="K1" s="123" t="s">
        <v>65</v>
      </c>
      <c r="L1" s="123" t="s">
        <v>65</v>
      </c>
      <c r="M1" s="123" t="s">
        <v>65</v>
      </c>
      <c r="N1" s="123" t="s">
        <v>66</v>
      </c>
      <c r="O1" s="123" t="s">
        <v>66</v>
      </c>
      <c r="P1" s="123" t="s">
        <v>66</v>
      </c>
      <c r="Q1" s="123" t="s">
        <v>66</v>
      </c>
      <c r="R1" s="123" t="s">
        <v>67</v>
      </c>
      <c r="S1" s="123" t="s">
        <v>67</v>
      </c>
      <c r="T1" s="123" t="s">
        <v>67</v>
      </c>
      <c r="U1" s="123" t="s">
        <v>67</v>
      </c>
      <c r="V1" s="123" t="s">
        <v>38</v>
      </c>
      <c r="W1" s="123" t="s">
        <v>38</v>
      </c>
      <c r="X1" s="123" t="s">
        <v>38</v>
      </c>
      <c r="Y1" s="123" t="s">
        <v>38</v>
      </c>
      <c r="Z1" s="124" t="s">
        <v>39</v>
      </c>
      <c r="AA1" s="124" t="s">
        <v>39</v>
      </c>
      <c r="AB1" s="124" t="s">
        <v>39</v>
      </c>
      <c r="AC1" s="123" t="s">
        <v>39</v>
      </c>
      <c r="AD1" s="123" t="s">
        <v>27</v>
      </c>
      <c r="AE1" s="123" t="s">
        <v>27</v>
      </c>
      <c r="AF1" s="123" t="s">
        <v>27</v>
      </c>
      <c r="AG1" s="123" t="s">
        <v>27</v>
      </c>
      <c r="AH1" s="124" t="s">
        <v>28</v>
      </c>
      <c r="AI1" s="124" t="s">
        <v>28</v>
      </c>
      <c r="AJ1" s="124" t="s">
        <v>28</v>
      </c>
      <c r="AK1" s="123" t="s">
        <v>28</v>
      </c>
      <c r="AL1" s="123" t="s">
        <v>29</v>
      </c>
      <c r="AM1" s="123" t="s">
        <v>29</v>
      </c>
      <c r="AN1" s="123" t="s">
        <v>29</v>
      </c>
      <c r="AO1" s="123" t="s">
        <v>29</v>
      </c>
      <c r="AP1" s="124" t="s">
        <v>70</v>
      </c>
      <c r="AQ1" s="124" t="s">
        <v>70</v>
      </c>
      <c r="AR1" s="124" t="s">
        <v>70</v>
      </c>
      <c r="AS1" s="123" t="s">
        <v>70</v>
      </c>
      <c r="AT1" s="124" t="s">
        <v>71</v>
      </c>
      <c r="AU1" s="124" t="s">
        <v>71</v>
      </c>
      <c r="AV1" s="124" t="s">
        <v>71</v>
      </c>
      <c r="AW1" s="123" t="s">
        <v>71</v>
      </c>
      <c r="AX1" s="124" t="s">
        <v>30</v>
      </c>
      <c r="AY1" s="124" t="s">
        <v>30</v>
      </c>
      <c r="AZ1" s="124" t="s">
        <v>30</v>
      </c>
      <c r="BA1" s="123" t="s">
        <v>30</v>
      </c>
      <c r="BB1" s="124" t="s">
        <v>89</v>
      </c>
      <c r="BC1" s="124" t="s">
        <v>86</v>
      </c>
      <c r="BD1" s="124" t="s">
        <v>86</v>
      </c>
      <c r="BE1" s="123" t="s">
        <v>86</v>
      </c>
      <c r="BF1" s="124" t="s">
        <v>90</v>
      </c>
      <c r="BG1" s="124" t="s">
        <v>90</v>
      </c>
      <c r="BH1" s="124" t="s">
        <v>90</v>
      </c>
      <c r="BI1" s="123" t="s">
        <v>90</v>
      </c>
      <c r="BJ1" s="124" t="s">
        <v>77</v>
      </c>
      <c r="BK1" s="124" t="s">
        <v>77</v>
      </c>
      <c r="BL1" s="124" t="s">
        <v>77</v>
      </c>
      <c r="BM1" s="123" t="s">
        <v>77</v>
      </c>
      <c r="BN1" s="124" t="s">
        <v>54</v>
      </c>
      <c r="BO1" s="124" t="s">
        <v>54</v>
      </c>
      <c r="BP1" s="124" t="s">
        <v>54</v>
      </c>
      <c r="BQ1" s="124" t="s">
        <v>54</v>
      </c>
      <c r="BR1" s="124" t="s">
        <v>42</v>
      </c>
      <c r="BS1" s="124" t="s">
        <v>42</v>
      </c>
      <c r="BT1" s="124" t="s">
        <v>43</v>
      </c>
      <c r="BU1" s="124" t="s">
        <v>43</v>
      </c>
      <c r="BV1" s="124" t="s">
        <v>60</v>
      </c>
      <c r="BW1" s="124" t="s">
        <v>60</v>
      </c>
      <c r="BX1" s="124" t="s">
        <v>44</v>
      </c>
      <c r="BY1" s="124" t="s">
        <v>44</v>
      </c>
      <c r="BZ1" s="124" t="s">
        <v>45</v>
      </c>
      <c r="CA1" s="124" t="s">
        <v>45</v>
      </c>
      <c r="CB1" s="124" t="s">
        <v>87</v>
      </c>
      <c r="CC1" s="124" t="s">
        <v>87</v>
      </c>
      <c r="CF1" s="223" t="s">
        <v>59</v>
      </c>
      <c r="CG1" s="224"/>
      <c r="CH1" s="224"/>
      <c r="CI1" s="225"/>
    </row>
    <row r="2" spans="1:87" ht="75" x14ac:dyDescent="0.25">
      <c r="A2" s="116"/>
      <c r="B2" s="117" t="s">
        <v>85</v>
      </c>
      <c r="C2" s="117" t="s">
        <v>48</v>
      </c>
      <c r="D2" s="118" t="s">
        <v>49</v>
      </c>
      <c r="E2" s="118" t="s">
        <v>50</v>
      </c>
      <c r="F2" s="117" t="s">
        <v>85</v>
      </c>
      <c r="G2" s="117" t="s">
        <v>48</v>
      </c>
      <c r="H2" s="118" t="s">
        <v>49</v>
      </c>
      <c r="I2" s="118" t="s">
        <v>50</v>
      </c>
      <c r="J2" s="117" t="s">
        <v>85</v>
      </c>
      <c r="K2" s="117" t="s">
        <v>48</v>
      </c>
      <c r="L2" s="118" t="s">
        <v>49</v>
      </c>
      <c r="M2" s="118" t="s">
        <v>50</v>
      </c>
      <c r="N2" s="117" t="s">
        <v>85</v>
      </c>
      <c r="O2" s="117" t="s">
        <v>48</v>
      </c>
      <c r="P2" s="118" t="s">
        <v>49</v>
      </c>
      <c r="Q2" s="118" t="s">
        <v>50</v>
      </c>
      <c r="R2" s="117" t="s">
        <v>85</v>
      </c>
      <c r="S2" s="117" t="s">
        <v>48</v>
      </c>
      <c r="T2" s="118" t="s">
        <v>49</v>
      </c>
      <c r="U2" s="118" t="s">
        <v>50</v>
      </c>
      <c r="V2" s="117" t="s">
        <v>85</v>
      </c>
      <c r="W2" s="117" t="s">
        <v>48</v>
      </c>
      <c r="X2" s="118" t="s">
        <v>49</v>
      </c>
      <c r="Y2" s="118" t="s">
        <v>50</v>
      </c>
      <c r="Z2" s="117" t="s">
        <v>85</v>
      </c>
      <c r="AA2" s="117" t="s">
        <v>48</v>
      </c>
      <c r="AB2" s="118" t="s">
        <v>49</v>
      </c>
      <c r="AC2" s="118" t="s">
        <v>50</v>
      </c>
      <c r="AD2" s="117" t="s">
        <v>85</v>
      </c>
      <c r="AE2" s="117" t="s">
        <v>48</v>
      </c>
      <c r="AF2" s="118" t="s">
        <v>49</v>
      </c>
      <c r="AG2" s="118" t="s">
        <v>50</v>
      </c>
      <c r="AH2" s="117" t="s">
        <v>85</v>
      </c>
      <c r="AI2" s="117" t="s">
        <v>48</v>
      </c>
      <c r="AJ2" s="118" t="s">
        <v>49</v>
      </c>
      <c r="AK2" s="118" t="s">
        <v>50</v>
      </c>
      <c r="AL2" s="117" t="s">
        <v>85</v>
      </c>
      <c r="AM2" s="117" t="s">
        <v>48</v>
      </c>
      <c r="AN2" s="118" t="s">
        <v>49</v>
      </c>
      <c r="AO2" s="118" t="s">
        <v>50</v>
      </c>
      <c r="AP2" s="117" t="s">
        <v>85</v>
      </c>
      <c r="AQ2" s="117" t="s">
        <v>48</v>
      </c>
      <c r="AR2" s="118" t="s">
        <v>49</v>
      </c>
      <c r="AS2" s="118" t="s">
        <v>50</v>
      </c>
      <c r="AT2" s="117" t="s">
        <v>85</v>
      </c>
      <c r="AU2" s="117" t="s">
        <v>48</v>
      </c>
      <c r="AV2" s="118" t="s">
        <v>49</v>
      </c>
      <c r="AW2" s="118" t="s">
        <v>50</v>
      </c>
      <c r="AX2" s="117" t="s">
        <v>85</v>
      </c>
      <c r="AY2" s="117" t="s">
        <v>48</v>
      </c>
      <c r="AZ2" s="118" t="s">
        <v>49</v>
      </c>
      <c r="BA2" s="118" t="s">
        <v>50</v>
      </c>
      <c r="BB2" s="117" t="s">
        <v>85</v>
      </c>
      <c r="BC2" s="117" t="s">
        <v>48</v>
      </c>
      <c r="BD2" s="118" t="s">
        <v>49</v>
      </c>
      <c r="BE2" s="118" t="s">
        <v>50</v>
      </c>
      <c r="BF2" s="117" t="s">
        <v>85</v>
      </c>
      <c r="BG2" s="117" t="s">
        <v>48</v>
      </c>
      <c r="BH2" s="118" t="s">
        <v>49</v>
      </c>
      <c r="BI2" s="118" t="s">
        <v>50</v>
      </c>
      <c r="BJ2" s="117" t="s">
        <v>85</v>
      </c>
      <c r="BK2" s="117" t="s">
        <v>48</v>
      </c>
      <c r="BL2" s="118" t="s">
        <v>49</v>
      </c>
      <c r="BM2" s="118" t="s">
        <v>50</v>
      </c>
      <c r="BN2" s="117" t="s">
        <v>85</v>
      </c>
      <c r="BO2" s="117" t="s">
        <v>48</v>
      </c>
      <c r="BP2" s="118" t="s">
        <v>49</v>
      </c>
      <c r="BQ2" s="118" t="s">
        <v>50</v>
      </c>
      <c r="BR2" s="117" t="s">
        <v>52</v>
      </c>
      <c r="BS2" s="117" t="s">
        <v>53</v>
      </c>
      <c r="BT2" s="117" t="s">
        <v>52</v>
      </c>
      <c r="BU2" s="117" t="s">
        <v>53</v>
      </c>
      <c r="BV2" s="117" t="s">
        <v>52</v>
      </c>
      <c r="BW2" s="117" t="s">
        <v>53</v>
      </c>
      <c r="BX2" s="117" t="s">
        <v>52</v>
      </c>
      <c r="BY2" s="117" t="s">
        <v>53</v>
      </c>
      <c r="BZ2" s="117" t="s">
        <v>52</v>
      </c>
      <c r="CA2" s="117" t="s">
        <v>53</v>
      </c>
      <c r="CB2" s="117" t="s">
        <v>52</v>
      </c>
      <c r="CC2" s="117" t="s">
        <v>53</v>
      </c>
      <c r="CF2" s="115" t="s">
        <v>47</v>
      </c>
      <c r="CG2" s="74" t="s">
        <v>48</v>
      </c>
      <c r="CH2" s="75" t="s">
        <v>49</v>
      </c>
      <c r="CI2" s="76" t="s">
        <v>50</v>
      </c>
    </row>
    <row r="3" spans="1:87" x14ac:dyDescent="0.25">
      <c r="A3" s="92" t="s">
        <v>0</v>
      </c>
      <c r="B3" s="119">
        <f>+IF('Data 2022'!D3=0,"",('Data 2022'!E3)*1000000/'Data 2022'!D3)</f>
        <v>317242.42424242425</v>
      </c>
      <c r="C3" s="119" t="e">
        <f>+IF('Data 2022'!D3=0,"",('Data 2022'!E3-'Data 2022'!#REF!)*1000000/'Data 2022'!D3)</f>
        <v>#REF!</v>
      </c>
      <c r="D3" s="120">
        <f>+IF('Data 2022'!D3=0,"",'Data 2022'!D3*1000/'Data 2022'!C3)</f>
        <v>1.995645863570392</v>
      </c>
      <c r="E3" s="119">
        <f>+IF('Data 2022'!D3=0,"",'Data 2022'!E3*1000000/'Data 2022'!C3)</f>
        <v>633.10353168843733</v>
      </c>
      <c r="F3" s="121">
        <f>+IF('Data 2022'!F3=0,"",('Data 2022'!G3)*1000000/'Data 2022'!F3)</f>
        <v>1112980.7692307692</v>
      </c>
      <c r="G3" s="121">
        <f>+IF('Data 2022'!F3=0,"",('Data 2022'!G3-'Data 2022'!H3)*1000000/'Data 2022'!F3)</f>
        <v>1071634.6153846153</v>
      </c>
      <c r="H3" s="120">
        <f>+IF('Data 2022'!F3=0,"",'Data 2022'!F3*1000/'Data 2022'!C3)</f>
        <v>0.12578616352201258</v>
      </c>
      <c r="I3" s="119">
        <f>+IF('Data 2022'!F3=0,"",'Data 2022'!G3*1000000/'Data 2022'!C3)</f>
        <v>139.9975810353169</v>
      </c>
      <c r="J3" s="119">
        <f>+IF('Data 2022'!I3=0,"",('Data 2022'!J3)*1000000/'Data 2022'!I3)</f>
        <v>1165294.1176470588</v>
      </c>
      <c r="K3" s="119">
        <f>+IF('Data 2022'!I3=0,"",('Data 2022'!J3-'Data 2022'!K3)*1000000/'Data 2022'!I3)</f>
        <v>1121764.705882353</v>
      </c>
      <c r="L3" s="120">
        <f>+IF('Data 2022'!I3=0,"",'Data 2022'!I3*1000/'Data 2022'!C3)</f>
        <v>0.20561199806482824</v>
      </c>
      <c r="M3" s="119">
        <f>+IF('Data 2022'!I3=0,"",'Data 2022'!J3*1000000/'Data 2022'!C3)</f>
        <v>239.59845186260281</v>
      </c>
      <c r="N3" s="119">
        <f>+IF('Data 2022'!L3=0,"",('Data 2022'!M3)*1000000/'Data 2022'!L3)</f>
        <v>914662.44725738396</v>
      </c>
      <c r="O3" s="119">
        <f>+IF('Data 2022'!L3=0,"",('Data 2022'!M3-'Data 2022'!N3)*1000000/'Data 2022'!L3)</f>
        <v>790886.07594936714</v>
      </c>
      <c r="P3" s="120">
        <f>+IF('Data 2022'!L3=0,"",'Data 2022'!L3*1000/'Data 2022'!C3)</f>
        <v>2.8664731494920175</v>
      </c>
      <c r="Q3" s="119">
        <f>+IF('Data 2022'!L3=0,"",'Data 2022'!M3*1000000/'Data 2022'!C3)</f>
        <v>2621.8553459119498</v>
      </c>
      <c r="R3" s="119">
        <f>+IF('Data 2022'!O3=0,"",('Data 2022'!P3)*1000000/'Data 2022'!O3)</f>
        <v>122556.05381165918</v>
      </c>
      <c r="S3" s="119">
        <f>+IF('Data 2022'!O3=0,"",('Data 2022'!P3-'Data 2022'!Q3)*1000000/'Data 2022'!O3)</f>
        <v>117982.06278026904</v>
      </c>
      <c r="T3" s="120">
        <f>+IF('Data 2022'!O3=0,"",'Data 2022'!O3*1000/'Data 2022'!C3)</f>
        <v>8.0914368650217714</v>
      </c>
      <c r="U3" s="119">
        <f>+IF('Data 2022'!O3=0,"",'Data 2022'!P3*1000000/'Data 2022'!C3)</f>
        <v>991.65457184325112</v>
      </c>
      <c r="V3" s="119">
        <f>+IF('Data 2022'!X3=0,"",('Data 2022'!Y3)*1000000/'Data 2022'!X3)</f>
        <v>1020274.6365105008</v>
      </c>
      <c r="W3" s="119">
        <f>+IF('Data 2022'!X3=0,"",('Data 2022'!Y3-'Data 2022'!Z3)*1000000/'Data 2022'!X3)</f>
        <v>790953.15024232632</v>
      </c>
      <c r="X3" s="120">
        <f>+IF('Data 2022'!X3=0,"",'Data 2022'!X3*1000/'Data 2022'!C3)</f>
        <v>3.7433478471214321</v>
      </c>
      <c r="Y3" s="119">
        <f>+IF('Data 2022'!X3=0,"",'Data 2022'!Y3*1000000/'Data 2022'!C3)</f>
        <v>3819.2428640541848</v>
      </c>
      <c r="Z3" s="119">
        <f>+IF('Data 2022'!AA3=0,"",('Data 2022'!AB3)*1000000/'Data 2022'!AA3)</f>
        <v>897561.5212527964</v>
      </c>
      <c r="AA3" s="119">
        <f>+IF('Data 2022'!AA3=0,"",('Data 2022'!AB3-'Data 2022'!AC3)*1000000/'Data 2022'!AA3)</f>
        <v>824787.47203579417</v>
      </c>
      <c r="AB3" s="120">
        <f>+IF('Data 2022'!AA3=0,"",'Data 2022'!AA3*1000/'Data 2022'!C3)</f>
        <v>2.7031930333817127</v>
      </c>
      <c r="AC3" s="119">
        <f>+IF('Data 2022'!AA3=0,"",'Data 2022'!AB3*1000000/'Data 2022'!C3)</f>
        <v>2426.2820512820513</v>
      </c>
      <c r="AD3" s="119">
        <f>+IF('Data 2022'!AD3=0,"",('Data 2022'!AE3)*1000000/'Data 2022'!AD3)</f>
        <v>26223.12824314307</v>
      </c>
      <c r="AE3" s="119">
        <f>+IF('Data 2022'!AD3=0,"",('Data 2022'!AE3-'Data 2022'!AF3)*1000000/'Data 2022'!AD3)</f>
        <v>26223.12824314307</v>
      </c>
      <c r="AF3" s="120">
        <f>+IF('Data 2022'!AD3=0,"",'Data 2022'!AD3*1000/'Data 2022'!C3)</f>
        <v>3.2631833575229803</v>
      </c>
      <c r="AG3" s="119">
        <f>+IF('Data 2022'!AD3=0,"",'Data 2022'!AE3*1000000/'Data 2022'!C3)</f>
        <v>85.570875665215283</v>
      </c>
      <c r="AH3" s="119">
        <f>+IF('Data 2022'!AG3=0,"",('Data 2022'!AH3)*1000000/'Data 2022'!AG3)</f>
        <v>148492.06349206349</v>
      </c>
      <c r="AI3" s="119">
        <f>+IF('Data 2022'!AG3=0,"",('Data 2022'!AH3-'Data 2022'!AI3)*1000000/'Data 2022'!AG3)</f>
        <v>141924.60317460317</v>
      </c>
      <c r="AJ3" s="120">
        <f>+IF('Data 2022'!AG3=0,"",'Data 2022'!AG3*1000/'Data 2022'!C3)</f>
        <v>3.0478955007256894</v>
      </c>
      <c r="AK3" s="119">
        <f>+IF('Data 2022'!AG3=0,"",'Data 2022'!AH3*1000000/'Data 2022'!C3)</f>
        <v>452.58829221093373</v>
      </c>
      <c r="AL3" s="119">
        <f>+IF('Data 2022'!AJ3=0,"",('Data 2022'!AK3)*1000000/'Data 2022'!AJ3)</f>
        <v>289494.25287356321</v>
      </c>
      <c r="AM3" s="119">
        <f>+IF('Data 2022'!AJ3=0,"",('Data 2022'!AK3-'Data 2022'!AL3)*1000000/'Data 2022'!AJ3)</f>
        <v>255666.66666666666</v>
      </c>
      <c r="AN3" s="120">
        <f>+IF('Data 2022'!AJ3=0,"",'Data 2022'!AJ3*1000/'Data 2022'!C3)</f>
        <v>5.2612481857764877</v>
      </c>
      <c r="AO3" s="119">
        <f>+IF('Data 2022'!AJ3=0,"",'Data 2022'!AK3*1000000/'Data 2022'!C3)</f>
        <v>1523.1011127237543</v>
      </c>
      <c r="AP3" s="119" t="str">
        <f>+IF('Data 2022'!AM3=0,"",('Data 2022'!AN3)*1000000/'Data 2022'!AM3)</f>
        <v/>
      </c>
      <c r="AQ3" s="119" t="str">
        <f>+IF('Data 2022'!AM3=0,"",('Data 2022'!AN3-'Data 2022'!#REF!)*1000000/'Data 2022'!AM3)</f>
        <v/>
      </c>
      <c r="AR3" s="120" t="str">
        <f>+IF('Data 2022'!AM3=0,"",'Data 2022'!AM3*1000/'Data 2022'!C3)</f>
        <v/>
      </c>
      <c r="AS3" s="119" t="str">
        <f>+IF('Data 2022'!AM3=0,"",'Data 2022'!AN3*1000000/'Data 2022'!C3)</f>
        <v/>
      </c>
      <c r="AT3" s="119" t="str">
        <f>+IF('Data 2022'!AO3=0,"",('Data 2022'!AP3)*1000000/'Data 2022'!AO3)</f>
        <v/>
      </c>
      <c r="AU3" s="119" t="str">
        <f>+IF('Data 2022'!AO3=0,"",('Data 2022'!AP3-'Data 2022'!#REF!)*1000000/'Data 2022'!AO3)</f>
        <v/>
      </c>
      <c r="AV3" s="120" t="str">
        <f>+IF('Data 2022'!AO3=0,"",'Data 2022'!AO3*1000/'Data 2022'!C3)</f>
        <v/>
      </c>
      <c r="AW3" s="119" t="str">
        <f>+IF('Data 2022'!AO3=0,"",'Data 2022'!AP3*1000000/'Data 2022'!C3)</f>
        <v/>
      </c>
      <c r="AX3" s="119">
        <f>+IF('Data 2022'!U3=0,"",('Data 2022'!V3)*1000000/'Data 2022'!U3)</f>
        <v>607839.50617283955</v>
      </c>
      <c r="AY3" s="119">
        <f>+IF('Data 2022'!U3=0,"",('Data 2022'!V3-'Data 2022'!W3)*1000000/'Data 2022'!U3)</f>
        <v>299197.53086419747</v>
      </c>
      <c r="AZ3" s="120">
        <f>+IF('Data 2022'!U3=0,"",'Data 2022'!U3*1000/'Data 2022'!C3)</f>
        <v>1.9593613933236576</v>
      </c>
      <c r="BA3" s="119">
        <f>+IF('Data 2022'!U3=0,"",'Data 2022'!V3*1000000/'Data 2022'!C3)</f>
        <v>1190.9772617319786</v>
      </c>
      <c r="BB3" s="119" t="str">
        <f>+IF(AT3="","",+IF('Data 2022'!BC3=0,0,('Data 2022'!BD3)*1000000/'Data 2022'!BC3))</f>
        <v/>
      </c>
      <c r="BC3" s="119" t="str">
        <f>+IF(AU3="","",+IF('Data 2022'!BC3=0,"",('Data 2022'!BD3-'Data 2022'!BE3)*1000000/'Data 2022'!BC3))</f>
        <v/>
      </c>
      <c r="BD3" s="120" t="str">
        <f>+IF(AV3="","",IF('Data 2022'!BC3=0,"",'Data 2022'!BC3*1000/'Data 2022'!C3))</f>
        <v/>
      </c>
      <c r="BE3" s="119" t="str">
        <f>+IF(AW3="","",IF('Data 2022'!BC3=0,"",('Data 2022'!BD3-'Data 2022'!BE3)*1000000/'Data 2022'!C3))</f>
        <v/>
      </c>
      <c r="BF3" s="119">
        <f>+IF('Data 2022'!BC3-'Data 2022'!BF3=0,"",('Data 2022'!BD3-'Data 2022'!BG3)*1000000/('Data 2022'!BC3-'Data 2022'!BF3))</f>
        <v>425500.87108013948</v>
      </c>
      <c r="BG3" s="119" t="e">
        <f>+IF('Data 2022'!BC3-'Data 2022'!BF3=0,"",('Data 2022'!BD3-'Data 2022'!BE3-'Data 2022'!BG3-'Data 2022'!#REF!)*1000000/('Data 2022'!BC3-'Data 2022'!BF3))</f>
        <v>#REF!</v>
      </c>
      <c r="BH3" s="120">
        <f>+IF('Data 2022'!BC3-'Data 2022'!BF3=0,"",('Data 2022'!BC3-'Data 2022'!BF3)*1000/'Data 2022'!C3)</f>
        <v>33.323657474600871</v>
      </c>
      <c r="BI3" s="119" t="e">
        <f>+IF('Data 2022'!BC3-'Data 2022'!BF3=0,"",('Data 2022'!BD3-'Data 2022'!BE3-'Data 2022'!BG3-'Data 2022'!#REF!)*1000000/'Data 2022'!C3)</f>
        <v>#REF!</v>
      </c>
      <c r="BJ3" s="119" t="str">
        <f>+IF('Data 2022'!BF3=0,"",('Data 2022'!BG3)*1000000/'Data 2022'!BF3)</f>
        <v/>
      </c>
      <c r="BK3" s="119" t="str">
        <f>+IF('Data 2022'!BF3=0,"",('Data 2022'!BG3-'Data 2022'!#REF!)*1000000/'Data 2022'!BF3)</f>
        <v/>
      </c>
      <c r="BL3" s="120" t="str">
        <f>+IF('Data 2022'!BF3=0,"",'Data 2022'!BF3*1000/'Data 2022'!C3)</f>
        <v/>
      </c>
      <c r="BM3" s="119" t="str">
        <f>+IF('Data 2022'!BF3=0,"",('Data 2022'!BG3-'Data 2022'!#REF!)*1000000/'Data 2022'!C3)</f>
        <v/>
      </c>
      <c r="BN3" s="119">
        <f>+IF('Data 2022'!L3+'Data 2022'!O3+'Data 2022'!X3+'Data 2022'!AA3=0,"",('Data 2022'!M3+'Data 2022'!P3+'Data 2022'!Y3+'Data 2022'!AB3)*1000000/('Data 2022'!L3+'Data 2022'!O3+'Data 2022'!X3+'Data 2022'!AA3))</f>
        <v>566466.29603891587</v>
      </c>
      <c r="BO3" s="119">
        <f>+IF('Data 2022'!L3+'Data 2022'!O3+'Data 2022'!X3+'Data 2022'!AA3=0,"",('Data 2022'!M3-'Data 2022'!N3+'Data 2022'!P3-'Data 2022'!Q3+'Data 2022'!Y3-'Data 2022'!Z3+'Data 2022'!AB3-'Data 2022'!AC3)*1000000/('Data 2022'!L3+'Data 2022'!O3+'Data 2022'!X3+'Data 2022'!AA3))</f>
        <v>483328.700486449</v>
      </c>
      <c r="BP3" s="120">
        <f>+('Data 2022'!L3+'Data 2022'!O3+'Data 2022'!X3+'Data 2022'!AA3)*1000/'Data 2022'!C3</f>
        <v>17.404450895016932</v>
      </c>
      <c r="BQ3" s="119">
        <f>+('Data 2022'!M3-'Data 2022'!N3+'Data 2022'!P3-'Data 2022'!Q3+'Data 2022'!Y3-'Data 2022'!Z3+'Data 2022'!AB3-'Data 2022'!AC3)*1000000/('Data 2022'!C3)</f>
        <v>8412.0706337687479</v>
      </c>
      <c r="BR3" s="122" t="str">
        <f>+IF('Data 2022'!AU3=0,"",'Data 2022'!AU3*1000/'Data 2022'!$C3)</f>
        <v/>
      </c>
      <c r="BS3" s="122" t="str">
        <f>+IF('Data 2022'!AV3=0,"",'Data 2022'!AV3*1000/'Data 2022'!$C3)</f>
        <v/>
      </c>
      <c r="BT3" s="122" t="str">
        <f>+IF('Data 2022'!AS3=0,"",'Data 2022'!AS3*1000/'Data 2022'!$C3)</f>
        <v/>
      </c>
      <c r="BU3" s="122" t="str">
        <f>+IF('Data 2022'!AT3=0,"",'Data 2022'!AT3*1000/'Data 2022'!$C3)</f>
        <v/>
      </c>
      <c r="BV3" s="122" t="str">
        <f>+IF('Data 2022'!AU3=0,"",'Data 2022'!AU3*1000/'Data 2022'!$C3)</f>
        <v/>
      </c>
      <c r="BW3" s="122" t="str">
        <f>+IF('Data 2022'!AV3=0,"",'Data 2022'!AV3*1000/'Data 2022'!$C3)</f>
        <v/>
      </c>
      <c r="BX3" s="122" t="str">
        <f>+IF('Data 2022'!AW3=0,"",'Data 2022'!AW3*1000/'Data 2022'!$C3)</f>
        <v/>
      </c>
      <c r="BY3" s="122" t="str">
        <f>+IF('Data 2022'!AX3=0,"",'Data 2022'!AX3*1000/'Data 2022'!$C3)</f>
        <v/>
      </c>
      <c r="BZ3" s="122" t="str">
        <f>+IF('Data 2022'!AY3=0,"",'Data 2022'!AY3*1000/'Data 2022'!$C3)</f>
        <v/>
      </c>
      <c r="CA3" s="122" t="str">
        <f>+IF('Data 2022'!AZ3=0,"",'Data 2022'!AZ3*1000/'Data 2022'!$C3)</f>
        <v/>
      </c>
      <c r="CB3" s="122" t="str">
        <f>+IF('Data 2022'!BA3=0,"",'Data 2022'!BA3*1000/'Data 2022'!$C3)</f>
        <v/>
      </c>
      <c r="CC3" s="122" t="str">
        <f>+IF('Data 2022'!BB3=0,"",'Data 2022'!BB3*1000/'Data 2022'!$C3)</f>
        <v/>
      </c>
      <c r="CF3" s="77" t="e">
        <f>+IF('Data 2022'!BD3-'Data 2022'!BG3-'Data 2022'!E3+'Data 2022'!BE3+'Data 2022'!#REF!+'Data 2022'!#REF!=0,"",('Data 2022'!BD3-'Data 2022'!BG3-'Data 2022'!E3+'Data 2022'!BE3+'Data 2022'!#REF!+'Data 2022'!#REF!)*1000000/('Data 2022'!BC3-'Data 2022'!BF3-'Data 2022'!D3))</f>
        <v>#REF!</v>
      </c>
      <c r="CG3" s="78">
        <f>+IF('Data 2022'!BD3-'Data 2022'!BG3-'Data 2022'!E3=0,"",('Data 2022'!BD3-'Data 2022'!BG3-'Data 2022'!E3)*1000000/('Data 2022'!BC3-'Data 2022'!BF3-'Data 2022'!D3))</f>
        <v>432397.11219210882</v>
      </c>
      <c r="CH3" s="79">
        <f>+IF('Data 2022'!BC3-'Data 2022'!BF3-'Data 2022'!D3=0,"",('Data 2022'!BC3-'Data 2022'!BF3-'Data 2022'!D3)*1000/'Data 2022'!C3)</f>
        <v>31.328011611030476</v>
      </c>
      <c r="CI3" s="80">
        <f>+IF('Data 2022'!BD3-'Data 2022'!BG3-'Data 2022'!E3=0,"",('Data 2022'!BD3-'Data 2022'!BG3-'Data 2022'!E3)*1000000/'Data 2022'!C3)</f>
        <v>13546.141751330433</v>
      </c>
    </row>
    <row r="4" spans="1:87" x14ac:dyDescent="0.25">
      <c r="A4" s="92" t="s">
        <v>1</v>
      </c>
      <c r="B4" s="119">
        <f>+IF('Data 2022'!D4=0,"",('Data 2022'!E4)*1000000/'Data 2022'!D4)</f>
        <v>227272.72727272726</v>
      </c>
      <c r="C4" s="119" t="e">
        <f>+IF('Data 2022'!D4=0,"",('Data 2022'!E4-'Data 2022'!#REF!)*1000000/'Data 2022'!D4)</f>
        <v>#REF!</v>
      </c>
      <c r="D4" s="120">
        <f>+IF('Data 2022'!D4=0,"",'Data 2022'!D4*1000/'Data 2022'!C4)</f>
        <v>1.0848126232741617</v>
      </c>
      <c r="E4" s="119">
        <f>+IF('Data 2022'!D4=0,"",'Data 2022'!E4*1000000/'Data 2022'!C4)</f>
        <v>246.54832347140041</v>
      </c>
      <c r="F4" s="121">
        <f>+IF('Data 2022'!F4=0,"",('Data 2022'!G4)*1000000/'Data 2022'!F4)</f>
        <v>466666.66666666669</v>
      </c>
      <c r="G4" s="121">
        <f>+IF('Data 2022'!F4=0,"",('Data 2022'!G4-'Data 2022'!H4)*1000000/'Data 2022'!F4)</f>
        <v>366666.66666666657</v>
      </c>
      <c r="H4" s="120">
        <f>+IF('Data 2022'!F4=0,"",'Data 2022'!F4*1000/'Data 2022'!C4)</f>
        <v>0.21132713440405748</v>
      </c>
      <c r="I4" s="119">
        <f>+IF('Data 2022'!F4=0,"",'Data 2022'!G4*1000000/'Data 2022'!C4)</f>
        <v>98.619329388560161</v>
      </c>
      <c r="J4" s="119">
        <f>+IF('Data 2022'!I4=0,"",('Data 2022'!J4)*1000000/'Data 2022'!I4)</f>
        <v>2533333.3333333335</v>
      </c>
      <c r="K4" s="119">
        <f>+IF('Data 2022'!I4=0,"",('Data 2022'!J4-'Data 2022'!K4)*1000000/'Data 2022'!I4)</f>
        <v>2000000</v>
      </c>
      <c r="L4" s="120">
        <f>+IF('Data 2022'!I4=0,"",'Data 2022'!I4*1000/'Data 2022'!C4)</f>
        <v>0.21132713440405748</v>
      </c>
      <c r="M4" s="119">
        <f>+IF('Data 2022'!I4=0,"",'Data 2022'!J4*1000000/'Data 2022'!C4)</f>
        <v>535.36207382361226</v>
      </c>
      <c r="N4" s="119">
        <f>+IF('Data 2022'!L4=0,"",('Data 2022'!M4)*1000000/'Data 2022'!L4)</f>
        <v>782000</v>
      </c>
      <c r="O4" s="119">
        <f>+IF('Data 2022'!L4=0,"",('Data 2022'!M4-'Data 2022'!N4)*1000000/'Data 2022'!L4)</f>
        <v>710000</v>
      </c>
      <c r="P4" s="120">
        <f>+IF('Data 2022'!L4=0,"",'Data 2022'!L4*1000/'Data 2022'!C4)</f>
        <v>3.5221189067342915</v>
      </c>
      <c r="Q4" s="119">
        <f>+IF('Data 2022'!L4=0,"",'Data 2022'!M4*1000000/'Data 2022'!C4)</f>
        <v>2754.2969850662157</v>
      </c>
      <c r="R4" s="119">
        <f>+IF('Data 2022'!O4=0,"",('Data 2022'!P4)*1000000/'Data 2022'!O4)</f>
        <v>151111.11111111112</v>
      </c>
      <c r="S4" s="119">
        <f>+IF('Data 2022'!O4=0,"",('Data 2022'!P4-'Data 2022'!Q4)*1000000/'Data 2022'!O4)</f>
        <v>137777.77777777778</v>
      </c>
      <c r="T4" s="120">
        <f>+IF('Data 2022'!O4=0,"",'Data 2022'!O4*1000/'Data 2022'!C4)</f>
        <v>3.1699070160608622</v>
      </c>
      <c r="U4" s="119">
        <f>+IF('Data 2022'!O4=0,"",'Data 2022'!P4*1000000/'Data 2022'!C4)</f>
        <v>479.00817131586365</v>
      </c>
      <c r="V4" s="119">
        <f>+IF('Data 2022'!X4=0,"",('Data 2022'!Y4)*1000000/'Data 2022'!X4)</f>
        <v>2241666.6666666665</v>
      </c>
      <c r="W4" s="119">
        <f>+IF('Data 2022'!X4=0,"",('Data 2022'!Y4-'Data 2022'!Z4)*1000000/'Data 2022'!X4)</f>
        <v>1841666.6666666663</v>
      </c>
      <c r="X4" s="120">
        <f>+IF('Data 2022'!X4=0,"",'Data 2022'!X4*1000/'Data 2022'!C4)</f>
        <v>0.84530853761622993</v>
      </c>
      <c r="Y4" s="119">
        <f>+IF('Data 2022'!X4=0,"",'Data 2022'!Y4*1000000/'Data 2022'!C4)</f>
        <v>1894.8999718230486</v>
      </c>
      <c r="Z4" s="119">
        <f>+IF('Data 2022'!AA4=0,"",('Data 2022'!AB4)*1000000/'Data 2022'!AA4)</f>
        <v>2250000</v>
      </c>
      <c r="AA4" s="119">
        <f>+IF('Data 2022'!AA4=0,"",('Data 2022'!AB4-'Data 2022'!AC4)*1000000/'Data 2022'!AA4)</f>
        <v>1760000</v>
      </c>
      <c r="AB4" s="120">
        <f>+IF('Data 2022'!AA4=0,"",'Data 2022'!AA4*1000/'Data 2022'!C4)</f>
        <v>0.70442378134685824</v>
      </c>
      <c r="AC4" s="119">
        <f>+IF('Data 2022'!AA4=0,"",'Data 2022'!AB4*1000000/'Data 2022'!C4)</f>
        <v>1584.9535080304311</v>
      </c>
      <c r="AD4" s="119">
        <f>+IF('Data 2022'!AD4=0,"",('Data 2022'!AE4)*1000000/'Data 2022'!AD4)</f>
        <v>140000</v>
      </c>
      <c r="AE4" s="119">
        <f>+IF('Data 2022'!AD4=0,"",('Data 2022'!AE4-'Data 2022'!AF4)*1000000/'Data 2022'!AD4)</f>
        <v>129999.99999999997</v>
      </c>
      <c r="AF4" s="120">
        <f>+IF('Data 2022'!AD4=0,"",'Data 2022'!AD4*1000/'Data 2022'!C4)</f>
        <v>0.70442378134685824</v>
      </c>
      <c r="AG4" s="119">
        <f>+IF('Data 2022'!AD4=0,"",'Data 2022'!AE4*1000000/'Data 2022'!C4)</f>
        <v>98.619329388560161</v>
      </c>
      <c r="AH4" s="119">
        <f>+IF('Data 2022'!AG4=0,"",('Data 2022'!AH4)*1000000/'Data 2022'!AG4)</f>
        <v>510000</v>
      </c>
      <c r="AI4" s="119">
        <f>+IF('Data 2022'!AG4=0,"",('Data 2022'!AH4-'Data 2022'!AI4)*1000000/'Data 2022'!AG4)</f>
        <v>500000</v>
      </c>
      <c r="AJ4" s="120">
        <f>+IF('Data 2022'!AG4=0,"",'Data 2022'!AG4*1000/'Data 2022'!C4)</f>
        <v>0.70442378134685824</v>
      </c>
      <c r="AK4" s="119">
        <f>+IF('Data 2022'!AG4=0,"",'Data 2022'!AH4*1000000/'Data 2022'!C4)</f>
        <v>359.25612848689769</v>
      </c>
      <c r="AL4" s="119">
        <f>+IF('Data 2022'!AJ4=0,"",('Data 2022'!AK4)*1000000/'Data 2022'!AJ4)</f>
        <v>1240000</v>
      </c>
      <c r="AM4" s="119">
        <f>+IF('Data 2022'!AJ4=0,"",('Data 2022'!AK4-'Data 2022'!AL4)*1000000/'Data 2022'!AJ4)</f>
        <v>1040000</v>
      </c>
      <c r="AN4" s="120">
        <f>+IF('Data 2022'!AJ4=0,"",'Data 2022'!AJ4*1000/'Data 2022'!C4)</f>
        <v>0.70442378134685824</v>
      </c>
      <c r="AO4" s="119">
        <f>+IF('Data 2022'!AJ4=0,"",'Data 2022'!AK4*1000000/'Data 2022'!C4)</f>
        <v>873.48548887010429</v>
      </c>
      <c r="AP4" s="119" t="str">
        <f>+IF('Data 2022'!AM4=0,"",('Data 2022'!AN4)*1000000/'Data 2022'!AM4)</f>
        <v/>
      </c>
      <c r="AQ4" s="119" t="str">
        <f>+IF('Data 2022'!AM4=0,"",('Data 2022'!AN4-'Data 2022'!#REF!)*1000000/'Data 2022'!AM4)</f>
        <v/>
      </c>
      <c r="AR4" s="120" t="str">
        <f>+IF('Data 2022'!AM4=0,"",'Data 2022'!AM4*1000/'Data 2022'!C4)</f>
        <v/>
      </c>
      <c r="AS4" s="119" t="str">
        <f>+IF('Data 2022'!AM4=0,"",'Data 2022'!AN4*1000000/'Data 2022'!C4)</f>
        <v/>
      </c>
      <c r="AT4" s="119" t="str">
        <f>+IF('Data 2022'!AO4=0,"",('Data 2022'!AP4)*1000000/'Data 2022'!AO4)</f>
        <v/>
      </c>
      <c r="AU4" s="119" t="str">
        <f>+IF('Data 2022'!AO4=0,"",('Data 2022'!AP4-'Data 2022'!#REF!)*1000000/'Data 2022'!AO4)</f>
        <v/>
      </c>
      <c r="AV4" s="120" t="str">
        <f>+IF('Data 2022'!AO4=0,"",'Data 2022'!AO4*1000/'Data 2022'!C4)</f>
        <v/>
      </c>
      <c r="AW4" s="119" t="str">
        <f>+IF('Data 2022'!AO4=0,"",'Data 2022'!AP4*1000000/'Data 2022'!C4)</f>
        <v/>
      </c>
      <c r="AX4" s="119">
        <f>+IF('Data 2022'!U4=0,"",('Data 2022'!V4)*1000000/'Data 2022'!U4)</f>
        <v>533333.33333333337</v>
      </c>
      <c r="AY4" s="119">
        <f>+IF('Data 2022'!U4=0,"",('Data 2022'!V4-'Data 2022'!W4)*1000000/'Data 2022'!U4)</f>
        <v>266666.66666666669</v>
      </c>
      <c r="AZ4" s="120">
        <f>+IF('Data 2022'!U4=0,"",'Data 2022'!U4*1000/'Data 2022'!C4)</f>
        <v>0.21132713440405748</v>
      </c>
      <c r="BA4" s="119">
        <f>+IF('Data 2022'!U4=0,"",'Data 2022'!V4*1000000/'Data 2022'!C4)</f>
        <v>112.70780501549733</v>
      </c>
      <c r="BB4" s="119" t="str">
        <f>+IF(AT4="","",+IF('Data 2022'!BC4=0,0,('Data 2022'!BD4)*1000000/'Data 2022'!BC4))</f>
        <v/>
      </c>
      <c r="BC4" s="119" t="str">
        <f>+IF(AU4="","",+IF('Data 2022'!BC4=0,"",('Data 2022'!BD4-'Data 2022'!BE4)*1000000/'Data 2022'!BC4))</f>
        <v/>
      </c>
      <c r="BD4" s="120" t="str">
        <f>+IF(AV4="","",IF('Data 2022'!BC4=0,"",'Data 2022'!BC4*1000/'Data 2022'!C4))</f>
        <v/>
      </c>
      <c r="BE4" s="119" t="str">
        <f>+IF(AW4="","",IF('Data 2022'!BC4=0,"",('Data 2022'!BD4-'Data 2022'!BE4)*1000000/'Data 2022'!C4))</f>
        <v/>
      </c>
      <c r="BF4" s="119">
        <f>+IF('Data 2022'!BC4-'Data 2022'!BF4=0,"",('Data 2022'!BD4-'Data 2022'!BG4)*1000000/('Data 2022'!BC4-'Data 2022'!BF4))</f>
        <v>566694.63087248325</v>
      </c>
      <c r="BG4" s="119" t="e">
        <f>+IF('Data 2022'!BC4-'Data 2022'!BF4=0,"",('Data 2022'!BD4-'Data 2022'!BE4-'Data 2022'!BG4-'Data 2022'!#REF!)*1000000/('Data 2022'!BC4-'Data 2022'!BF4))</f>
        <v>#REF!</v>
      </c>
      <c r="BH4" s="120">
        <f>+IF('Data 2022'!BC4-'Data 2022'!BF4=0,"",('Data 2022'!BC4-'Data 2022'!BF4)*1000/'Data 2022'!C4)</f>
        <v>16.793462947309102</v>
      </c>
      <c r="BI4" s="119" t="e">
        <f>+IF('Data 2022'!BC4-'Data 2022'!BF4=0,"",('Data 2022'!BD4-'Data 2022'!BE4-'Data 2022'!BG4-'Data 2022'!#REF!)*1000000/'Data 2022'!C4)</f>
        <v>#REF!</v>
      </c>
      <c r="BJ4" s="119" t="str">
        <f>+IF('Data 2022'!BF4=0,"",('Data 2022'!BG4)*1000000/'Data 2022'!BF4)</f>
        <v/>
      </c>
      <c r="BK4" s="119" t="str">
        <f>+IF('Data 2022'!BF4=0,"",('Data 2022'!BG4-'Data 2022'!#REF!)*1000000/'Data 2022'!BF4)</f>
        <v/>
      </c>
      <c r="BL4" s="120" t="str">
        <f>+IF('Data 2022'!BF4=0,"",'Data 2022'!BF4*1000/'Data 2022'!C4)</f>
        <v/>
      </c>
      <c r="BM4" s="119" t="str">
        <f>+IF('Data 2022'!BF4=0,"",('Data 2022'!BG4-'Data 2022'!#REF!)*1000000/'Data 2022'!C4)</f>
        <v/>
      </c>
      <c r="BN4" s="119">
        <f>+IF('Data 2022'!L4+'Data 2022'!O4+'Data 2022'!X4+'Data 2022'!AA4=0,"",('Data 2022'!M4+'Data 2022'!P4+'Data 2022'!Y4+'Data 2022'!AB4)*1000000/('Data 2022'!L4+'Data 2022'!O4+'Data 2022'!X4+'Data 2022'!AA4))</f>
        <v>814529.9145299145</v>
      </c>
      <c r="BO4" s="119">
        <f>+IF('Data 2022'!L4+'Data 2022'!O4+'Data 2022'!X4+'Data 2022'!AA4=0,"",('Data 2022'!M4-'Data 2022'!N4+'Data 2022'!P4-'Data 2022'!Q4+'Data 2022'!Y4-'Data 2022'!Z4+'Data 2022'!AB4-'Data 2022'!AC4)*1000000/('Data 2022'!L4+'Data 2022'!O4+'Data 2022'!X4+'Data 2022'!AA4))</f>
        <v>695726.49572649563</v>
      </c>
      <c r="BP4" s="120">
        <f>+('Data 2022'!L4+'Data 2022'!O4+'Data 2022'!X4+'Data 2022'!AA4)*1000/'Data 2022'!C4</f>
        <v>8.2417582417582409</v>
      </c>
      <c r="BQ4" s="119">
        <f>+('Data 2022'!M4-'Data 2022'!N4+'Data 2022'!P4-'Data 2022'!Q4+'Data 2022'!Y4-'Data 2022'!Z4+'Data 2022'!AB4-'Data 2022'!AC4)*1000000/('Data 2022'!C4)</f>
        <v>5734.0095801634252</v>
      </c>
      <c r="BR4" s="122">
        <f>+IF('Data 2022'!AU4=0,"",'Data 2022'!AU4*1000/'Data 2022'!$C4)</f>
        <v>7.0442378134685832E-2</v>
      </c>
      <c r="BS4" s="122">
        <f>+IF('Data 2022'!AV4=0,"",'Data 2022'!AV4*1000/'Data 2022'!$C4)</f>
        <v>7.0442378134685832E-2</v>
      </c>
      <c r="BT4" s="122">
        <f>+IF('Data 2022'!AS4=0,"",'Data 2022'!AS4*1000/'Data 2022'!$C4)</f>
        <v>7.0442378134685832E-2</v>
      </c>
      <c r="BU4" s="122">
        <f>+IF('Data 2022'!AT4=0,"",'Data 2022'!AT4*1000/'Data 2022'!$C4)</f>
        <v>7.0442378134685832E-2</v>
      </c>
      <c r="BV4" s="122">
        <f>+IF('Data 2022'!AU4=0,"",'Data 2022'!AU4*1000/'Data 2022'!$C4)</f>
        <v>7.0442378134685832E-2</v>
      </c>
      <c r="BW4" s="122">
        <f>+IF('Data 2022'!AV4=0,"",'Data 2022'!AV4*1000/'Data 2022'!$C4)</f>
        <v>7.0442378134685832E-2</v>
      </c>
      <c r="BX4" s="122">
        <f>+IF('Data 2022'!AW4=0,"",'Data 2022'!AW4*1000/'Data 2022'!$C4)</f>
        <v>7.0442378134685832E-2</v>
      </c>
      <c r="BY4" s="122">
        <f>+IF('Data 2022'!AX4=0,"",'Data 2022'!AX4*1000/'Data 2022'!$C4)</f>
        <v>7.0442378134685832E-2</v>
      </c>
      <c r="BZ4" s="122">
        <f>+IF('Data 2022'!AY4=0,"",'Data 2022'!AY4*1000/'Data 2022'!$C4)</f>
        <v>7.0442378134685832E-2</v>
      </c>
      <c r="CA4" s="122">
        <f>+IF('Data 2022'!AZ4=0,"",'Data 2022'!AZ4*1000/'Data 2022'!$C4)</f>
        <v>7.0442378134685832E-2</v>
      </c>
      <c r="CB4" s="122">
        <f>+IF('Data 2022'!BA4=0,"",'Data 2022'!BA4*1000/'Data 2022'!$C4)</f>
        <v>0.35221189067342912</v>
      </c>
      <c r="CC4" s="122">
        <f>+IF('Data 2022'!BB4=0,"",'Data 2022'!BB4*1000/'Data 2022'!$C4)</f>
        <v>0.35221189067342912</v>
      </c>
      <c r="CF4" s="81" t="e">
        <f>+IF('Data 2022'!BD4-'Data 2022'!BG4-'Data 2022'!E4+'Data 2022'!BE4+'Data 2022'!#REF!+'Data 2022'!#REF!=0,"",('Data 2022'!BD4-'Data 2022'!BG4-'Data 2022'!E4+'Data 2022'!BE4+'Data 2022'!#REF!+'Data 2022'!#REF!)*1000000/('Data 2022'!BC4-'Data 2022'!BF4-'Data 2022'!D4))</f>
        <v>#REF!</v>
      </c>
      <c r="CG4" s="82">
        <f>+IF('Data 2022'!BD4-'Data 2022'!BG4-'Data 2022'!E4=0,"",('Data 2022'!BD4-'Data 2022'!BG4-'Data 2022'!E4)*1000000/('Data 2022'!BC4-'Data 2022'!BF4-'Data 2022'!D4))</f>
        <v>590134.52914798202</v>
      </c>
      <c r="CH4" s="83">
        <f>+IF('Data 2022'!BC4-'Data 2022'!BF4-'Data 2022'!D4=0,"",('Data 2022'!BC4-'Data 2022'!BF4-'Data 2022'!D4)*1000/'Data 2022'!C4)</f>
        <v>15.70865032403494</v>
      </c>
      <c r="CI4" s="84">
        <f>+IF('Data 2022'!BD4-'Data 2022'!BG4-'Data 2022'!E4=0,"",('Data 2022'!BD4-'Data 2022'!BG4-'Data 2022'!E4)*1000000/'Data 2022'!C4)</f>
        <v>9270.2169625246552</v>
      </c>
    </row>
    <row r="5" spans="1:87" x14ac:dyDescent="0.25">
      <c r="A5" s="92" t="s">
        <v>2</v>
      </c>
      <c r="B5" s="119">
        <f>+IF('Data 2022'!D5=0,"",('Data 2022'!E5)*1000000/'Data 2022'!D5)</f>
        <v>207716.28994544037</v>
      </c>
      <c r="C5" s="119" t="e">
        <f>+IF('Data 2022'!D5=0,"",('Data 2022'!E5-'Data 2022'!#REF!)*1000000/'Data 2022'!D5)</f>
        <v>#REF!</v>
      </c>
      <c r="D5" s="120">
        <f>+IF('Data 2022'!D5=0,"",'Data 2022'!D5*1000/'Data 2022'!C5)</f>
        <v>0.43921810276950463</v>
      </c>
      <c r="E5" s="119">
        <f>+IF('Data 2022'!D5=0,"",'Data 2022'!E5*1000000/'Data 2022'!C5)</f>
        <v>91.232754784156654</v>
      </c>
      <c r="F5" s="121">
        <f>+IF('Data 2022'!F5=0,"",('Data 2022'!G5)*1000000/'Data 2022'!F5)</f>
        <v>619000</v>
      </c>
      <c r="G5" s="121">
        <f>+IF('Data 2022'!F5=0,"",('Data 2022'!G5-'Data 2022'!H5)*1000000/'Data 2022'!F5)</f>
        <v>619000</v>
      </c>
      <c r="H5" s="120">
        <f>+IF('Data 2022'!F5=0,"",'Data 2022'!F5*1000/'Data 2022'!C5)</f>
        <v>3.4233679093492175E-2</v>
      </c>
      <c r="I5" s="119">
        <f>+IF('Data 2022'!F5=0,"",'Data 2022'!G5*1000000/'Data 2022'!C5)</f>
        <v>21.190647358871658</v>
      </c>
      <c r="J5" s="119">
        <f>+IF('Data 2022'!I5=0,"",('Data 2022'!J5)*1000000/'Data 2022'!I5)</f>
        <v>1541394.5278022948</v>
      </c>
      <c r="K5" s="119">
        <f>+IF('Data 2022'!I5=0,"",('Data 2022'!J5-'Data 2022'!K5)*1000000/'Data 2022'!I5)</f>
        <v>1260458.9585172108</v>
      </c>
      <c r="L5" s="120">
        <f>+IF('Data 2022'!I5=0,"",'Data 2022'!I5*1000/'Data 2022'!C5)</f>
        <v>0.38786758412926636</v>
      </c>
      <c r="M5" s="119">
        <f>+IF('Data 2022'!I5=0,"",'Data 2022'!J5*1000000/'Data 2022'!C5)</f>
        <v>597.85697168874742</v>
      </c>
      <c r="N5" s="119">
        <f>+IF('Data 2022'!L5=0,"",('Data 2022'!M5)*1000000/'Data 2022'!L5)</f>
        <v>909422.20704958611</v>
      </c>
      <c r="O5" s="119">
        <f>+IF('Data 2022'!L5=0,"",('Data 2022'!M5-'Data 2022'!N5)*1000000/'Data 2022'!L5)</f>
        <v>786592.1310915763</v>
      </c>
      <c r="P5" s="120">
        <f>+IF('Data 2022'!L5=0,"",'Data 2022'!L5*1000/'Data 2022'!C5)</f>
        <v>4.0111601793844782</v>
      </c>
      <c r="Q5" s="119">
        <f>+IF('Data 2022'!L5=0,"",'Data 2022'!M5*1000000/'Data 2022'!C5)</f>
        <v>3647.838143165246</v>
      </c>
      <c r="R5" s="119">
        <f>+IF('Data 2022'!O5=0,"",('Data 2022'!P5)*1000000/'Data 2022'!O5)</f>
        <v>70172.04587890103</v>
      </c>
      <c r="S5" s="119">
        <f>+IF('Data 2022'!O5=0,"",('Data 2022'!P5-'Data 2022'!Q5)*1000000/'Data 2022'!O5)</f>
        <v>68411.576420378769</v>
      </c>
      <c r="T5" s="120">
        <f>+IF('Data 2022'!O5=0,"",'Data 2022'!O5*1000/'Data 2022'!C5)</f>
        <v>10.267365033720173</v>
      </c>
      <c r="U5" s="119">
        <f>+IF('Data 2022'!O5=0,"",'Data 2022'!P5*1000000/'Data 2022'!C5)</f>
        <v>720.4820102016364</v>
      </c>
      <c r="V5" s="119">
        <f>+IF('Data 2022'!X5=0,"",('Data 2022'!Y5)*1000000/'Data 2022'!X5)</f>
        <v>1253096.4467005075</v>
      </c>
      <c r="W5" s="119">
        <f>+IF('Data 2022'!X5=0,"",('Data 2022'!Y5-'Data 2022'!Z5)*1000000/'Data 2022'!X5)</f>
        <v>930131.97969543166</v>
      </c>
      <c r="X5" s="120">
        <f>+IF('Data 2022'!X5=0,"",'Data 2022'!X5*1000/'Data 2022'!C5)</f>
        <v>1.6860086953544897</v>
      </c>
      <c r="Y5" s="119">
        <f>+IF('Data 2022'!X5=0,"",'Data 2022'!Y5*1000000/'Data 2022'!C5)</f>
        <v>2112.7315052548697</v>
      </c>
      <c r="Z5" s="119">
        <f>+IF('Data 2022'!AA5=0,"",('Data 2022'!AB5)*1000000/'Data 2022'!AA5)</f>
        <v>864385.67493112944</v>
      </c>
      <c r="AA5" s="119">
        <f>+IF('Data 2022'!AA5=0,"",('Data 2022'!AB5-'Data 2022'!AC5)*1000000/'Data 2022'!AA5)</f>
        <v>809939.39393939392</v>
      </c>
      <c r="AB5" s="120">
        <f>+IF('Data 2022'!AA5=0,"",'Data 2022'!AA5*1000/'Data 2022'!C5)</f>
        <v>3.1067063777344153</v>
      </c>
      <c r="AC5" s="119">
        <f>+IF('Data 2022'!AA5=0,"",'Data 2022'!AB5*1000000/'Data 2022'!C5)</f>
        <v>2685.392489130807</v>
      </c>
      <c r="AD5" s="119">
        <f>+IF('Data 2022'!AD5=0,"",('Data 2022'!AE5)*1000000/'Data 2022'!AD5)</f>
        <v>32693.877551020407</v>
      </c>
      <c r="AE5" s="119">
        <f>+IF('Data 2022'!AD5=0,"",('Data 2022'!AE5-'Data 2022'!AF5)*1000000/'Data 2022'!AD5)</f>
        <v>32642.857142857149</v>
      </c>
      <c r="AF5" s="120">
        <f>+IF('Data 2022'!AD5=0,"",'Data 2022'!AD5*1000/'Data 2022'!C5)</f>
        <v>3.3549005511622334</v>
      </c>
      <c r="AG5" s="119">
        <f>+IF('Data 2022'!AD5=0,"",'Data 2022'!AE5*1000000/'Data 2022'!C5)</f>
        <v>109.68470781554893</v>
      </c>
      <c r="AH5" s="119">
        <f>+IF('Data 2022'!AG5=0,"",('Data 2022'!AH5)*1000000/'Data 2022'!AG5)</f>
        <v>135257.99849186686</v>
      </c>
      <c r="AI5" s="119">
        <f>+IF('Data 2022'!AG5=0,"",('Data 2022'!AH5-'Data 2022'!AI5)*1000000/'Data 2022'!AG5)</f>
        <v>135257.99849186686</v>
      </c>
      <c r="AJ5" s="120">
        <f>+IF('Data 2022'!AG5=0,"",'Data 2022'!AG5*1000/'Data 2022'!C5)</f>
        <v>3.1779124302488788</v>
      </c>
      <c r="AK5" s="119">
        <f>+IF('Data 2022'!AG5=0,"",'Data 2022'!AH5*1000000/'Data 2022'!C5)</f>
        <v>429.83807469788781</v>
      </c>
      <c r="AL5" s="119">
        <f>+IF('Data 2022'!AJ5=0,"",('Data 2022'!AK5)*1000000/'Data 2022'!AJ5)</f>
        <v>180342.14618973562</v>
      </c>
      <c r="AM5" s="119">
        <f>+IF('Data 2022'!AJ5=0,"",('Data 2022'!AK5-'Data 2022'!AL5)*1000000/'Data 2022'!AJ5)</f>
        <v>178326.59409020215</v>
      </c>
      <c r="AN5" s="120">
        <f>+IF('Data 2022'!AJ5=0,"",'Data 2022'!AJ5*1000/'Data 2022'!C5)</f>
        <v>5.5030639142788678</v>
      </c>
      <c r="AO5" s="119">
        <f>+IF('Data 2022'!AJ5=0,"",'Data 2022'!AK5*1000000/'Data 2022'!C5)</f>
        <v>992.43435692033825</v>
      </c>
      <c r="AP5" s="119">
        <f>+IF('Data 2022'!AM5=0,"",('Data 2022'!AN5)*1000000/'Data 2022'!AM5)</f>
        <v>66071.428571428565</v>
      </c>
      <c r="AQ5" s="119" t="e">
        <f>+IF('Data 2022'!AM5=0,"",('Data 2022'!AN5-'Data 2022'!#REF!)*1000000/'Data 2022'!AM5)</f>
        <v>#REF!</v>
      </c>
      <c r="AR5" s="120">
        <f>+IF('Data 2022'!AM5=0,"",'Data 2022'!AM5*1000/'Data 2022'!C5)</f>
        <v>0.47927150730889051</v>
      </c>
      <c r="AS5" s="119">
        <f>+IF('Data 2022'!AM5=0,"",'Data 2022'!AN5*1000000/'Data 2022'!C5)</f>
        <v>31.666153161480263</v>
      </c>
      <c r="AT5" s="119">
        <f>+IF('Data 2022'!AO5=0,"",('Data 2022'!AP5)*1000000/'Data 2022'!AO5)</f>
        <v>66767.123287671231</v>
      </c>
      <c r="AU5" s="119" t="e">
        <f>+IF('Data 2022'!AO5=0,"",('Data 2022'!AP5-'Data 2022'!#REF!)*1000000/'Data 2022'!AO5)</f>
        <v>#REF!</v>
      </c>
      <c r="AV5" s="120">
        <f>+IF('Data 2022'!AO5=0,"",'Data 2022'!AO5*1000/'Data 2022'!C5)</f>
        <v>2.4990585738249291</v>
      </c>
      <c r="AW5" s="119">
        <f>+IF('Data 2022'!AO5=0,"",'Data 2022'!AP5*1000000/'Data 2022'!C5)</f>
        <v>166.85495190168086</v>
      </c>
      <c r="AX5" s="119">
        <f>+IF('Data 2022'!U5=0,"",('Data 2022'!V5)*1000000/'Data 2022'!U5)</f>
        <v>595943.661971831</v>
      </c>
      <c r="AY5" s="119">
        <f>+IF('Data 2022'!U5=0,"",('Data 2022'!V5-'Data 2022'!W5)*1000000/'Data 2022'!U5)</f>
        <v>297971.8309859155</v>
      </c>
      <c r="AZ5" s="120">
        <f>+IF('Data 2022'!U5=0,"",'Data 2022'!U5*1000/'Data 2022'!C5)</f>
        <v>0.60764780390948614</v>
      </c>
      <c r="BA5" s="119">
        <f>+IF('Data 2022'!U5=0,"",'Data 2022'!V5*1000000/'Data 2022'!C5)</f>
        <v>362.12385745096026</v>
      </c>
      <c r="BB5" s="119">
        <f>+IF(AT5="","",+IF('Data 2022'!BC5=0,0,('Data 2022'!BD5)*1000000/'Data 2022'!BC5))</f>
        <v>336648.11569643166</v>
      </c>
      <c r="BC5" s="119" t="e">
        <f>+IF(AU5="","",+IF('Data 2022'!BC5=0,"",('Data 2022'!BD5-'Data 2022'!BE5)*1000000/'Data 2022'!BC5))</f>
        <v>#REF!</v>
      </c>
      <c r="BD5" s="120">
        <f>+IF(AV5="","",IF('Data 2022'!BC5=0,"",'Data 2022'!BC5*1000/'Data 2022'!C5))</f>
        <v>35.554414432919103</v>
      </c>
      <c r="BE5" s="119">
        <f>+IF(AW5="","",IF('Data 2022'!BC5=0,"",('Data 2022'!BD5-'Data 2022'!BE5)*1000000/'Data 2022'!C5))</f>
        <v>10443.600013693474</v>
      </c>
      <c r="BF5" s="119">
        <f>+IF('Data 2022'!BC5-'Data 2022'!BF5=0,"",('Data 2022'!BD5-'Data 2022'!BG5)*1000000/('Data 2022'!BC5-'Data 2022'!BF5))</f>
        <v>361332.73082662531</v>
      </c>
      <c r="BG5" s="119" t="e">
        <f>+IF('Data 2022'!BC5-'Data 2022'!BF5=0,"",('Data 2022'!BD5-'Data 2022'!BE5-'Data 2022'!BG5-'Data 2022'!#REF!)*1000000/('Data 2022'!BC5-'Data 2022'!BF5))</f>
        <v>#REF!</v>
      </c>
      <c r="BH5" s="120">
        <f>+IF('Data 2022'!BC5-'Data 2022'!BF5=0,"",('Data 2022'!BC5-'Data 2022'!BF5)*1000/'Data 2022'!C5)</f>
        <v>32.576084351785283</v>
      </c>
      <c r="BI5" s="119" t="e">
        <f>+IF('Data 2022'!BC5-'Data 2022'!BF5=0,"",('Data 2022'!BD5-'Data 2022'!BE5-'Data 2022'!BG5-'Data 2022'!#REF!)*1000000/'Data 2022'!C5)</f>
        <v>#REF!</v>
      </c>
      <c r="BJ5" s="119">
        <f>+IF('Data 2022'!BF5=0,"",('Data 2022'!BG5)*1000000/'Data 2022'!BF5)</f>
        <v>66655.172413793087</v>
      </c>
      <c r="BK5" s="119" t="e">
        <f>+IF('Data 2022'!BF5=0,"",('Data 2022'!BG5-'Data 2022'!#REF!)*1000000/'Data 2022'!BF5)</f>
        <v>#REF!</v>
      </c>
      <c r="BL5" s="120">
        <f>+IF('Data 2022'!BF5=0,"",'Data 2022'!BF5*1000/'Data 2022'!C5)</f>
        <v>2.9783300811338194</v>
      </c>
      <c r="BM5" s="119" t="e">
        <f>+IF('Data 2022'!BF5=0,"",('Data 2022'!BG5-'Data 2022'!#REF!)*1000000/'Data 2022'!C5)</f>
        <v>#REF!</v>
      </c>
      <c r="BN5" s="119">
        <f>+IF('Data 2022'!L5+'Data 2022'!O5+'Data 2022'!X5+'Data 2022'!AA5=0,"",('Data 2022'!M5+'Data 2022'!P5+'Data 2022'!Y5+'Data 2022'!AB5)*1000000/('Data 2022'!L5+'Data 2022'!O5+'Data 2022'!X5+'Data 2022'!AA5))</f>
        <v>480642.26606113918</v>
      </c>
      <c r="BO5" s="119">
        <f>+IF('Data 2022'!L5+'Data 2022'!O5+'Data 2022'!X5+'Data 2022'!AA5=0,"",('Data 2022'!M5-'Data 2022'!N5+'Data 2022'!P5-'Data 2022'!Q5+'Data 2022'!Y5-'Data 2022'!Z5+'Data 2022'!AB5-'Data 2022'!AC5)*1000000/('Data 2022'!L5+'Data 2022'!O5+'Data 2022'!X5+'Data 2022'!AA5))</f>
        <v>416438.99549444433</v>
      </c>
      <c r="BP5" s="120">
        <f>+('Data 2022'!L5+'Data 2022'!O5+'Data 2022'!X5+'Data 2022'!AA5)*1000/'Data 2022'!C5</f>
        <v>19.071240286193557</v>
      </c>
      <c r="BQ5" s="119">
        <f>+('Data 2022'!M5-'Data 2022'!N5+'Data 2022'!P5-'Data 2022'!Q5+'Data 2022'!Y5-'Data 2022'!Z5+'Data 2022'!AB5-'Data 2022'!AC5)*1000000/('Data 2022'!C5)</f>
        <v>7942.0081476156247</v>
      </c>
      <c r="BR5" s="122">
        <f>+IF('Data 2022'!AU5=0,"",'Data 2022'!AU5*1000/'Data 2022'!$C5)</f>
        <v>3.2521995138817568</v>
      </c>
      <c r="BS5" s="122">
        <f>+IF('Data 2022'!AV5=0,"",'Data 2022'!AV5*1000/'Data 2022'!$C5)</f>
        <v>0.58197254458936698</v>
      </c>
      <c r="BT5" s="122">
        <f>+IF('Data 2022'!AS5=0,"",'Data 2022'!AS5*1000/'Data 2022'!$C5)</f>
        <v>0.34233679093492175</v>
      </c>
      <c r="BU5" s="122">
        <f>+IF('Data 2022'!AT5=0,"",'Data 2022'!AT5*1000/'Data 2022'!$C5)</f>
        <v>0.23963575365444525</v>
      </c>
      <c r="BV5" s="122">
        <f>+IF('Data 2022'!AU5=0,"",'Data 2022'!AU5*1000/'Data 2022'!$C5)</f>
        <v>3.2521995138817568</v>
      </c>
      <c r="BW5" s="122">
        <f>+IF('Data 2022'!AV5=0,"",'Data 2022'!AV5*1000/'Data 2022'!$C5)</f>
        <v>0.58197254458936698</v>
      </c>
      <c r="BX5" s="122">
        <f>+IF('Data 2022'!AW5=0,"",'Data 2022'!AW5*1000/'Data 2022'!$C5)</f>
        <v>1.711683954674609</v>
      </c>
      <c r="BY5" s="122">
        <f>+IF('Data 2022'!AX5=0,"",'Data 2022'!AX5*1000/'Data 2022'!$C5)</f>
        <v>0.20540207456095305</v>
      </c>
      <c r="BZ5" s="122">
        <f>+IF('Data 2022'!AY5=0,"",'Data 2022'!AY5*1000/'Data 2022'!$C5)</f>
        <v>1.6774502755811167</v>
      </c>
      <c r="CA5" s="122">
        <f>+IF('Data 2022'!AZ5=0,"",'Data 2022'!AZ5*1000/'Data 2022'!$C5)</f>
        <v>0.61620622368285916</v>
      </c>
      <c r="CB5" s="122">
        <f>+IF('Data 2022'!BA5=0,"",'Data 2022'!BA5*1000/'Data 2022'!$C5)</f>
        <v>6.9836705350724042</v>
      </c>
      <c r="CC5" s="122">
        <f>+IF('Data 2022'!BB5=0,"",'Data 2022'!BB5*1000/'Data 2022'!$C5)</f>
        <v>1.6432165964876244</v>
      </c>
      <c r="CF5" s="81" t="e">
        <f>+IF('Data 2022'!BD5-'Data 2022'!BG5-'Data 2022'!E5+'Data 2022'!BE5+'Data 2022'!#REF!+'Data 2022'!#REF!=0,"",('Data 2022'!BD5-'Data 2022'!BG5-'Data 2022'!E5+'Data 2022'!BE5+'Data 2022'!#REF!+'Data 2022'!#REF!)*1000000/('Data 2022'!BC5-'Data 2022'!BF5-'Data 2022'!D5))</f>
        <v>#REF!</v>
      </c>
      <c r="CG5" s="82">
        <f>+IF('Data 2022'!BD5-'Data 2022'!BG5-'Data 2022'!E5=0,"",('Data 2022'!BD5-'Data 2022'!BG5-'Data 2022'!E5)*1000000/('Data 2022'!BC5-'Data 2022'!BF5-'Data 2022'!D5))</f>
        <v>363432.22370173107</v>
      </c>
      <c r="CH5" s="83">
        <f>+IF('Data 2022'!BC5-'Data 2022'!BF5-'Data 2022'!D5=0,"",('Data 2022'!BC5-'Data 2022'!BF5-'Data 2022'!D5)*1000/'Data 2022'!C5)</f>
        <v>32.136866249015775</v>
      </c>
      <c r="CI5" s="84">
        <f>+IF('Data 2022'!BD5-'Data 2022'!BG5-'Data 2022'!E5=0,"",('Data 2022'!BD5-'Data 2022'!BG5-'Data 2022'!E5)*1000000/'Data 2022'!C5)</f>
        <v>11679.572763684913</v>
      </c>
    </row>
    <row r="6" spans="1:87" x14ac:dyDescent="0.25">
      <c r="A6" s="92" t="s">
        <v>3</v>
      </c>
      <c r="B6" s="119">
        <f>+IF('Data 2022'!D6=0,"",('Data 2022'!E6)*1000000/'Data 2022'!D6)</f>
        <v>267391.30434782611</v>
      </c>
      <c r="C6" s="119" t="e">
        <f>+IF('Data 2022'!D6=0,"",('Data 2022'!E6-'Data 2022'!#REF!)*1000000/'Data 2022'!D6)</f>
        <v>#REF!</v>
      </c>
      <c r="D6" s="120">
        <f>+IF('Data 2022'!D6=0,"",'Data 2022'!D6*1000/'Data 2022'!C6)</f>
        <v>2.188287902573617</v>
      </c>
      <c r="E6" s="119">
        <f>+IF('Data 2022'!D6=0,"",'Data 2022'!E6*1000000/'Data 2022'!C6)</f>
        <v>585.12915655772804</v>
      </c>
      <c r="F6" s="121" t="str">
        <f>+IF('Data 2022'!F6=0,"",('Data 2022'!G6)*1000000/'Data 2022'!F6)</f>
        <v/>
      </c>
      <c r="G6" s="121" t="str">
        <f>+IF('Data 2022'!F6=0,"",('Data 2022'!G6-'Data 2022'!H6)*1000000/'Data 2022'!F6)</f>
        <v/>
      </c>
      <c r="H6" s="120" t="str">
        <f>+IF('Data 2022'!F6=0,"",'Data 2022'!F6*1000/'Data 2022'!C6)</f>
        <v/>
      </c>
      <c r="I6" s="119" t="str">
        <f>+IF('Data 2022'!F6=0,"",'Data 2022'!G6*1000000/'Data 2022'!C6)</f>
        <v/>
      </c>
      <c r="J6" s="119">
        <f>+IF('Data 2022'!I6=0,"",('Data 2022'!J6)*1000000/'Data 2022'!I6)</f>
        <v>1600000</v>
      </c>
      <c r="K6" s="119">
        <f>+IF('Data 2022'!I6=0,"",('Data 2022'!J6-'Data 2022'!K6)*1000000/'Data 2022'!I6)</f>
        <v>1160000</v>
      </c>
      <c r="L6" s="120">
        <f>+IF('Data 2022'!I6=0,"",'Data 2022'!I6*1000/'Data 2022'!C6)</f>
        <v>0.23785738071452356</v>
      </c>
      <c r="M6" s="119">
        <f>+IF('Data 2022'!I6=0,"",'Data 2022'!J6*1000000/'Data 2022'!C6)</f>
        <v>380.57180914323772</v>
      </c>
      <c r="N6" s="119">
        <f>+IF('Data 2022'!L6=0,"",('Data 2022'!M6)*1000000/'Data 2022'!L6)</f>
        <v>880193.90581717447</v>
      </c>
      <c r="O6" s="119">
        <f>+IF('Data 2022'!L6=0,"",('Data 2022'!M6-'Data 2022'!N6)*1000000/'Data 2022'!L6)</f>
        <v>798476.45429362881</v>
      </c>
      <c r="P6" s="120">
        <f>+IF('Data 2022'!L6=0,"",'Data 2022'!L6*1000/'Data 2022'!C6)</f>
        <v>6.8693211550354407</v>
      </c>
      <c r="Q6" s="119">
        <f>+IF('Data 2022'!L6=0,"",'Data 2022'!M6*1000000/'Data 2022'!C6)</f>
        <v>6046.3346177631893</v>
      </c>
      <c r="R6" s="119">
        <f>+IF('Data 2022'!O6=0,"",('Data 2022'!P6)*1000000/'Data 2022'!O6)</f>
        <v>79279.76350443429</v>
      </c>
      <c r="S6" s="119">
        <f>+IF('Data 2022'!O6=0,"",('Data 2022'!P6-'Data 2022'!Q6)*1000000/'Data 2022'!O6)</f>
        <v>79279.76350443429</v>
      </c>
      <c r="T6" s="120">
        <f>+IF('Data 2022'!O6=0,"",'Data 2022'!O6*1000/'Data 2022'!C6)</f>
        <v>17.701346272774845</v>
      </c>
      <c r="U6" s="119">
        <f>+IF('Data 2022'!O6=0,"",'Data 2022'!P6*1000000/'Data 2022'!C6)</f>
        <v>1403.3585462156891</v>
      </c>
      <c r="V6" s="119">
        <f>+IF('Data 2022'!X6=0,"",('Data 2022'!Y6)*1000000/'Data 2022'!X6)</f>
        <v>1533333.3333333333</v>
      </c>
      <c r="W6" s="119">
        <f>+IF('Data 2022'!X6=0,"",('Data 2022'!Y6-'Data 2022'!Z6)*1000000/'Data 2022'!X6)</f>
        <v>1266666.6666666667</v>
      </c>
      <c r="X6" s="120">
        <f>+IF('Data 2022'!X6=0,"",'Data 2022'!X6*1000/'Data 2022'!C6)</f>
        <v>0.14271442842871415</v>
      </c>
      <c r="Y6" s="119">
        <f>+IF('Data 2022'!X6=0,"",'Data 2022'!Y6*1000000/'Data 2022'!C6)</f>
        <v>218.82879025736167</v>
      </c>
      <c r="Z6" s="119">
        <f>+IF('Data 2022'!AA6=0,"",('Data 2022'!AB6)*1000000/'Data 2022'!AA6)</f>
        <v>1029673.590504451</v>
      </c>
      <c r="AA6" s="119">
        <f>+IF('Data 2022'!AA6=0,"",('Data 2022'!AB6-'Data 2022'!AC6)*1000000/'Data 2022'!AA6)</f>
        <v>836795.25222551927</v>
      </c>
      <c r="AB6" s="120">
        <f>+IF('Data 2022'!AA6=0,"",'Data 2022'!AA6*1000/'Data 2022'!C6)</f>
        <v>1.6031587460158889</v>
      </c>
      <c r="AC6" s="119">
        <f>+IF('Data 2022'!AA6=0,"",'Data 2022'!AB6*1000000/'Data 2022'!C6)</f>
        <v>1650.7302221587936</v>
      </c>
      <c r="AD6" s="119">
        <f>+IF('Data 2022'!AD6=0,"",('Data 2022'!AE6)*1000000/'Data 2022'!AD6)</f>
        <v>20806.241872561768</v>
      </c>
      <c r="AE6" s="119">
        <f>+IF('Data 2022'!AD6=0,"",('Data 2022'!AE6-'Data 2022'!AF6)*1000000/'Data 2022'!AD6)</f>
        <v>20806.241872561768</v>
      </c>
      <c r="AF6" s="120">
        <f>+IF('Data 2022'!AD6=0,"",'Data 2022'!AD6*1000/'Data 2022'!C6)</f>
        <v>3.6582465153893726</v>
      </c>
      <c r="AG6" s="119">
        <f>+IF('Data 2022'!AD6=0,"",'Data 2022'!AE6*1000000/'Data 2022'!C6)</f>
        <v>76.114361828647546</v>
      </c>
      <c r="AH6" s="119">
        <f>+IF('Data 2022'!AG6=0,"",('Data 2022'!AH6)*1000000/'Data 2022'!AG6)</f>
        <v>161111.11111111112</v>
      </c>
      <c r="AI6" s="119">
        <f>+IF('Data 2022'!AG6=0,"",('Data 2022'!AH6-'Data 2022'!AI6)*1000000/'Data 2022'!AG6)</f>
        <v>161111.11111111112</v>
      </c>
      <c r="AJ6" s="120">
        <f>+IF('Data 2022'!AG6=0,"",'Data 2022'!AG6*1000/'Data 2022'!C6)</f>
        <v>0.85628657057228486</v>
      </c>
      <c r="AK6" s="119">
        <f>+IF('Data 2022'!AG6=0,"",'Data 2022'!AH6*1000000/'Data 2022'!C6)</f>
        <v>137.95728081442368</v>
      </c>
      <c r="AL6" s="119">
        <f>+IF('Data 2022'!AJ6=0,"",('Data 2022'!AK6)*1000000/'Data 2022'!AJ6)</f>
        <v>141054.19450631033</v>
      </c>
      <c r="AM6" s="119">
        <f>+IF('Data 2022'!AJ6=0,"",('Data 2022'!AK6-'Data 2022'!AL6)*1000000/'Data 2022'!AJ6)</f>
        <v>141054.19450631033</v>
      </c>
      <c r="AN6" s="120">
        <f>+IF('Data 2022'!AJ6=0,"",'Data 2022'!AJ6*1000/'Data 2022'!C6)</f>
        <v>6.4078778364492655</v>
      </c>
      <c r="AO6" s="119">
        <f>+IF('Data 2022'!AJ6=0,"",'Data 2022'!AK6*1000000/'Data 2022'!C6)</f>
        <v>903.85804671518952</v>
      </c>
      <c r="AP6" s="119" t="str">
        <f>+IF('Data 2022'!AM6=0,"",('Data 2022'!AN6)*1000000/'Data 2022'!AM6)</f>
        <v/>
      </c>
      <c r="AQ6" s="119" t="str">
        <f>+IF('Data 2022'!AM6=0,"",('Data 2022'!AN6-'Data 2022'!#REF!)*1000000/'Data 2022'!AM6)</f>
        <v/>
      </c>
      <c r="AR6" s="120" t="str">
        <f>+IF('Data 2022'!AM6=0,"",'Data 2022'!AM6*1000/'Data 2022'!C6)</f>
        <v/>
      </c>
      <c r="AS6" s="119" t="str">
        <f>+IF('Data 2022'!AM6=0,"",'Data 2022'!AN6*1000000/'Data 2022'!C6)</f>
        <v/>
      </c>
      <c r="AT6" s="119">
        <f>+IF('Data 2022'!AO6=0,"",('Data 2022'!AP6)*1000000/'Data 2022'!AO6)</f>
        <v>2288.3295194508009</v>
      </c>
      <c r="AU6" s="119" t="e">
        <f>+IF('Data 2022'!AO6=0,"",('Data 2022'!AP6-'Data 2022'!#REF!)*1000000/'Data 2022'!AO6)</f>
        <v>#REF!</v>
      </c>
      <c r="AV6" s="120">
        <f>+IF('Data 2022'!AO6=0,"",'Data 2022'!AO6*1000/'Data 2022'!C6)</f>
        <v>2.078873507444936</v>
      </c>
      <c r="AW6" s="119">
        <f>+IF('Data 2022'!AO6=0,"",'Data 2022'!AP6*1000000/'Data 2022'!C6)</f>
        <v>4.7571476142904716</v>
      </c>
      <c r="AX6" s="119">
        <f>+IF('Data 2022'!U6=0,"",('Data 2022'!V6)*1000000/'Data 2022'!U6)</f>
        <v>544000</v>
      </c>
      <c r="AY6" s="119">
        <f>+IF('Data 2022'!U6=0,"",('Data 2022'!V6-'Data 2022'!W6)*1000000/'Data 2022'!U6)</f>
        <v>312000</v>
      </c>
      <c r="AZ6" s="120">
        <f>+IF('Data 2022'!U6=0,"",'Data 2022'!U6*1000/'Data 2022'!C6)</f>
        <v>0.59464345178630895</v>
      </c>
      <c r="BA6" s="119">
        <f>+IF('Data 2022'!U6=0,"",'Data 2022'!V6*1000000/'Data 2022'!C6)</f>
        <v>323.48603777175208</v>
      </c>
      <c r="BB6" s="119">
        <f>+IF(AT6="","",+IF('Data 2022'!BC6=0,0,('Data 2022'!BD6)*1000000/'Data 2022'!BC6))</f>
        <v>277078.65168539324</v>
      </c>
      <c r="BC6" s="119" t="e">
        <f>+IF(AU6="","",+IF('Data 2022'!BC6=0,"",('Data 2022'!BD6-'Data 2022'!BE6)*1000000/'Data 2022'!BC6))</f>
        <v>#REF!</v>
      </c>
      <c r="BD6" s="120">
        <f>+IF(AV6="","",IF('Data 2022'!BC6=0,"",'Data 2022'!BC6*1000/'Data 2022'!C6))</f>
        <v>42.338613767185194</v>
      </c>
      <c r="BE6" s="119">
        <f>+IF(AW6="","",IF('Data 2022'!BC6=0,"",('Data 2022'!BD6-'Data 2022'!BE6)*1000000/'Data 2022'!C6))</f>
        <v>10579.896294182008</v>
      </c>
      <c r="BF6" s="119">
        <f>+IF('Data 2022'!BC6-'Data 2022'!BF6=0,"",('Data 2022'!BD6-'Data 2022'!BG6)*1000000/('Data 2022'!BC6-'Data 2022'!BF6))</f>
        <v>291267.87191303325</v>
      </c>
      <c r="BG6" s="119" t="e">
        <f>+IF('Data 2022'!BC6-'Data 2022'!BF6=0,"",('Data 2022'!BD6-'Data 2022'!BE6-'Data 2022'!BG6-'Data 2022'!#REF!)*1000000/('Data 2022'!BC6-'Data 2022'!BF6))</f>
        <v>#REF!</v>
      </c>
      <c r="BH6" s="120">
        <f>+IF('Data 2022'!BC6-'Data 2022'!BF6=0,"",('Data 2022'!BC6-'Data 2022'!BF6)*1000/'Data 2022'!C6)</f>
        <v>40.259740259740262</v>
      </c>
      <c r="BI6" s="119" t="e">
        <f>+IF('Data 2022'!BC6-'Data 2022'!BF6=0,"",('Data 2022'!BD6-'Data 2022'!BE6-'Data 2022'!BG6-'Data 2022'!#REF!)*1000000/'Data 2022'!C6)</f>
        <v>#REF!</v>
      </c>
      <c r="BJ6" s="119">
        <f>+IF('Data 2022'!BF6=0,"",('Data 2022'!BG6)*1000000/'Data 2022'!BF6)</f>
        <v>2288.3295194508009</v>
      </c>
      <c r="BK6" s="119" t="e">
        <f>+IF('Data 2022'!BF6=0,"",('Data 2022'!BG6-'Data 2022'!#REF!)*1000000/'Data 2022'!BF6)</f>
        <v>#REF!</v>
      </c>
      <c r="BL6" s="120">
        <f>+IF('Data 2022'!BF6=0,"",'Data 2022'!BF6*1000/'Data 2022'!C6)</f>
        <v>2.078873507444936</v>
      </c>
      <c r="BM6" s="119" t="e">
        <f>+IF('Data 2022'!BF6=0,"",('Data 2022'!BG6-'Data 2022'!#REF!)*1000000/'Data 2022'!C6)</f>
        <v>#REF!</v>
      </c>
      <c r="BN6" s="119">
        <f>+IF('Data 2022'!L6+'Data 2022'!O6+'Data 2022'!X6+'Data 2022'!AA6=0,"",('Data 2022'!M6+'Data 2022'!P6+'Data 2022'!Y6+'Data 2022'!AB6)*1000000/('Data 2022'!L6+'Data 2022'!O6+'Data 2022'!X6+'Data 2022'!AA6))</f>
        <v>354121.47505422984</v>
      </c>
      <c r="BO6" s="119">
        <f>+IF('Data 2022'!L6+'Data 2022'!O6+'Data 2022'!X6+'Data 2022'!AA6=0,"",('Data 2022'!M6-'Data 2022'!N6+'Data 2022'!P6-'Data 2022'!Q6+'Data 2022'!Y6-'Data 2022'!Z6+'Data 2022'!AB6-'Data 2022'!AC6)*1000000/('Data 2022'!L6+'Data 2022'!O6+'Data 2022'!X6+'Data 2022'!AA6))</f>
        <v>319595.08315256686</v>
      </c>
      <c r="BP6" s="120">
        <f>+('Data 2022'!L6+'Data 2022'!O6+'Data 2022'!X6+'Data 2022'!AA6)*1000/'Data 2022'!C6</f>
        <v>26.316540602254889</v>
      </c>
      <c r="BQ6" s="119">
        <f>+('Data 2022'!M6-'Data 2022'!N6+'Data 2022'!P6-'Data 2022'!Q6+'Data 2022'!Y6-'Data 2022'!Z6+'Data 2022'!AB6-'Data 2022'!AC6)*1000000/('Data 2022'!C6)</f>
        <v>8410.6369820655527</v>
      </c>
      <c r="BR6" s="122">
        <f>+IF('Data 2022'!AU6=0,"",'Data 2022'!AU6*1000/'Data 2022'!$C6)</f>
        <v>2.2834308548594264</v>
      </c>
      <c r="BS6" s="122">
        <f>+IF('Data 2022'!AV6=0,"",'Data 2022'!AV6*1000/'Data 2022'!$C6)</f>
        <v>0.76114361828647548</v>
      </c>
      <c r="BT6" s="122">
        <f>+IF('Data 2022'!AS6=0,"",'Data 2022'!AS6*1000/'Data 2022'!$C6)</f>
        <v>0.19028590457161887</v>
      </c>
      <c r="BU6" s="122">
        <f>+IF('Data 2022'!AT6=0,"",'Data 2022'!AT6*1000/'Data 2022'!$C6)</f>
        <v>0.14271442842871415</v>
      </c>
      <c r="BV6" s="122">
        <f>+IF('Data 2022'!AU6=0,"",'Data 2022'!AU6*1000/'Data 2022'!$C6)</f>
        <v>2.2834308548594264</v>
      </c>
      <c r="BW6" s="122">
        <f>+IF('Data 2022'!AV6=0,"",'Data 2022'!AV6*1000/'Data 2022'!$C6)</f>
        <v>0.76114361828647548</v>
      </c>
      <c r="BX6" s="122">
        <f>+IF('Data 2022'!AW6=0,"",'Data 2022'!AW6*1000/'Data 2022'!$C6)</f>
        <v>0.57085771371485661</v>
      </c>
      <c r="BY6" s="122">
        <f>+IF('Data 2022'!AX6=0,"",'Data 2022'!AX6*1000/'Data 2022'!$C6)</f>
        <v>0.23785738071452356</v>
      </c>
      <c r="BZ6" s="122">
        <f>+IF('Data 2022'!AY6=0,"",'Data 2022'!AY6*1000/'Data 2022'!$C6)</f>
        <v>0.14271442842871415</v>
      </c>
      <c r="CA6" s="122">
        <f>+IF('Data 2022'!AZ6=0,"",'Data 2022'!AZ6*1000/'Data 2022'!$C6)</f>
        <v>4.7571476142904717E-2</v>
      </c>
      <c r="CB6" s="122">
        <f>+IF('Data 2022'!BA6=0,"",'Data 2022'!BA6*1000/'Data 2022'!$C6)</f>
        <v>3.187288901574616</v>
      </c>
      <c r="CC6" s="122">
        <f>+IF('Data 2022'!BB6=0,"",'Data 2022'!BB6*1000/'Data 2022'!$C6)</f>
        <v>1.1892869035726179</v>
      </c>
      <c r="CF6" s="81" t="e">
        <f>+IF('Data 2022'!BD6-'Data 2022'!BG6-'Data 2022'!E6+'Data 2022'!BE6+'Data 2022'!#REF!+'Data 2022'!#REF!=0,"",('Data 2022'!BD6-'Data 2022'!BG6-'Data 2022'!E6+'Data 2022'!BE6+'Data 2022'!#REF!+'Data 2022'!#REF!)*1000000/('Data 2022'!BC6-'Data 2022'!BF6-'Data 2022'!D6))</f>
        <v>#REF!</v>
      </c>
      <c r="CG6" s="82">
        <f>+IF('Data 2022'!BD6-'Data 2022'!BG6-'Data 2022'!E6=0,"",('Data 2022'!BD6-'Data 2022'!BG6-'Data 2022'!E6)*1000000/('Data 2022'!BC6-'Data 2022'!BF6-'Data 2022'!D6))</f>
        <v>292640.25990253658</v>
      </c>
      <c r="CH6" s="83">
        <f>+IF('Data 2022'!BC6-'Data 2022'!BF6-'Data 2022'!D6=0,"",('Data 2022'!BC6-'Data 2022'!BF6-'Data 2022'!D6)*1000/'Data 2022'!C6)</f>
        <v>38.071452357166642</v>
      </c>
      <c r="CI6" s="84">
        <f>+IF('Data 2022'!BD6-'Data 2022'!BG6-'Data 2022'!E6=0,"",('Data 2022'!BD6-'Data 2022'!BG6-'Data 2022'!E6)*1000000/'Data 2022'!C6)</f>
        <v>11141.239712668284</v>
      </c>
    </row>
    <row r="7" spans="1:87" s="16" customFormat="1" ht="13.5" customHeight="1" x14ac:dyDescent="0.25">
      <c r="A7" s="92" t="s">
        <v>4</v>
      </c>
      <c r="B7" s="119">
        <f>+IF('Data 2022'!D7=0,"",('Data 2022'!E7)*1000000/'Data 2022'!D7)</f>
        <v>247641.50943396226</v>
      </c>
      <c r="C7" s="119" t="e">
        <f>+IF('Data 2022'!D7=0,"",('Data 2022'!E7-'Data 2022'!#REF!)*1000000/'Data 2022'!D7)</f>
        <v>#REF!</v>
      </c>
      <c r="D7" s="120">
        <f>+IF('Data 2022'!D7=0,"",'Data 2022'!D7*1000/'Data 2022'!C7)</f>
        <v>1.9168173598553346</v>
      </c>
      <c r="E7" s="119">
        <f>+IF('Data 2022'!D7=0,"",'Data 2022'!E7*1000000/'Data 2022'!C7)</f>
        <v>474.68354430379748</v>
      </c>
      <c r="F7" s="121">
        <f>+IF('Data 2022'!F7=0,"",('Data 2022'!G7)*1000000/'Data 2022'!F7)</f>
        <v>1083333.3333333335</v>
      </c>
      <c r="G7" s="121">
        <f>+IF('Data 2022'!F7=0,"",('Data 2022'!G7-'Data 2022'!H7)*1000000/'Data 2022'!F7)</f>
        <v>1000000</v>
      </c>
      <c r="H7" s="120">
        <f>+IF('Data 2022'!F7=0,"",'Data 2022'!F7*1000/'Data 2022'!C7)</f>
        <v>0.10849909584086799</v>
      </c>
      <c r="I7" s="119">
        <f>+IF('Data 2022'!F7=0,"",'Data 2022'!G7*1000000/'Data 2022'!C7)</f>
        <v>117.54068716094032</v>
      </c>
      <c r="J7" s="119">
        <f>+IF('Data 2022'!I7=0,"",('Data 2022'!J7)*1000000/'Data 2022'!I7)</f>
        <v>1709090.9090909092</v>
      </c>
      <c r="K7" s="119">
        <f>+IF('Data 2022'!I7=0,"",('Data 2022'!J7-'Data 2022'!K7)*1000000/'Data 2022'!I7)</f>
        <v>1436363.6363636365</v>
      </c>
      <c r="L7" s="120">
        <f>+IF('Data 2022'!I7=0,"",'Data 2022'!I7*1000/'Data 2022'!C7)</f>
        <v>0.24864376130198915</v>
      </c>
      <c r="M7" s="119">
        <f>+IF('Data 2022'!I7=0,"",'Data 2022'!J7*1000000/'Data 2022'!C7)</f>
        <v>424.95479204339966</v>
      </c>
      <c r="N7" s="119">
        <f>+IF('Data 2022'!L7=0,"",('Data 2022'!M7)*1000000/'Data 2022'!L7)</f>
        <v>756147.5409836066</v>
      </c>
      <c r="O7" s="119">
        <f>+IF('Data 2022'!L7=0,"",('Data 2022'!M7-'Data 2022'!N7)*1000000/'Data 2022'!L7)</f>
        <v>655737.70491803286</v>
      </c>
      <c r="P7" s="120">
        <f>+IF('Data 2022'!L7=0,"",'Data 2022'!L7*1000/'Data 2022'!C7)</f>
        <v>2.206148282097649</v>
      </c>
      <c r="Q7" s="119">
        <f>+IF('Data 2022'!L7=0,"",'Data 2022'!M7*1000000/'Data 2022'!C7)</f>
        <v>1668.1735985533453</v>
      </c>
      <c r="R7" s="119">
        <f>+IF('Data 2022'!O7=0,"",('Data 2022'!P7)*1000000/'Data 2022'!O7)</f>
        <v>56300.268096514752</v>
      </c>
      <c r="S7" s="119">
        <f>+IF('Data 2022'!O7=0,"",('Data 2022'!P7-'Data 2022'!Q7)*1000000/'Data 2022'!O7)</f>
        <v>56300.268096514752</v>
      </c>
      <c r="T7" s="120">
        <f>+IF('Data 2022'!O7=0,"",'Data 2022'!O7*1000/'Data 2022'!C7)</f>
        <v>6.7450271247739604</v>
      </c>
      <c r="U7" s="119">
        <f>+IF('Data 2022'!O7=0,"",'Data 2022'!P7*1000000/'Data 2022'!C7)</f>
        <v>379.74683544303798</v>
      </c>
      <c r="V7" s="119">
        <f>+IF('Data 2022'!X7=0,"",('Data 2022'!Y7)*1000000/'Data 2022'!X7)</f>
        <v>1317647.0588235294</v>
      </c>
      <c r="W7" s="119">
        <f>+IF('Data 2022'!X7=0,"",('Data 2022'!Y7-'Data 2022'!Z7)*1000000/'Data 2022'!X7)</f>
        <v>1062352.9411764706</v>
      </c>
      <c r="X7" s="120">
        <f>+IF('Data 2022'!X7=0,"",'Data 2022'!X7*1000/'Data 2022'!C7)</f>
        <v>3.8426763110307416</v>
      </c>
      <c r="Y7" s="119">
        <f>+IF('Data 2022'!X7=0,"",'Data 2022'!Y7*1000000/'Data 2022'!C7)</f>
        <v>5063.2911392405067</v>
      </c>
      <c r="Z7" s="119">
        <f>+IF('Data 2022'!AA7=0,"",('Data 2022'!AB7)*1000000/'Data 2022'!AA7)</f>
        <v>891832.22958057397</v>
      </c>
      <c r="AA7" s="119">
        <f>+IF('Data 2022'!AA7=0,"",('Data 2022'!AB7-'Data 2022'!AC7)*1000000/'Data 2022'!AA7)</f>
        <v>803532.00883002218</v>
      </c>
      <c r="AB7" s="120">
        <f>+IF('Data 2022'!AA7=0,"",'Data 2022'!AA7*1000/'Data 2022'!C7)</f>
        <v>2.0479204339963832</v>
      </c>
      <c r="AC7" s="119">
        <f>+IF('Data 2022'!AA7=0,"",'Data 2022'!AB7*1000000/'Data 2022'!C7)</f>
        <v>1826.4014466546112</v>
      </c>
      <c r="AD7" s="119">
        <f>+IF('Data 2022'!AD7=0,"",('Data 2022'!AE7)*1000000/'Data 2022'!AD7)</f>
        <v>22368.42105263158</v>
      </c>
      <c r="AE7" s="119">
        <f>+IF('Data 2022'!AD7=0,"",('Data 2022'!AE7-'Data 2022'!AF7)*1000000/'Data 2022'!AD7)</f>
        <v>22368.42105263158</v>
      </c>
      <c r="AF7" s="120">
        <f>+IF('Data 2022'!AD7=0,"",'Data 2022'!AD7*1000/'Data 2022'!C7)</f>
        <v>3.4358047016274864</v>
      </c>
      <c r="AG7" s="119">
        <f>+IF('Data 2022'!AD7=0,"",'Data 2022'!AE7*1000000/'Data 2022'!C7)</f>
        <v>76.853526220614825</v>
      </c>
      <c r="AH7" s="119">
        <f>+IF('Data 2022'!AG7=0,"",('Data 2022'!AH7)*1000000/'Data 2022'!AG7)</f>
        <v>160237.38872403558</v>
      </c>
      <c r="AI7" s="119">
        <f>+IF('Data 2022'!AG7=0,"",('Data 2022'!AH7-'Data 2022'!AI7)*1000000/'Data 2022'!AG7)</f>
        <v>160237.38872403558</v>
      </c>
      <c r="AJ7" s="120">
        <f>+IF('Data 2022'!AG7=0,"",'Data 2022'!AG7*1000/'Data 2022'!C7)</f>
        <v>1.5235081374321882</v>
      </c>
      <c r="AK7" s="119">
        <f>+IF('Data 2022'!AG7=0,"",'Data 2022'!AH7*1000000/'Data 2022'!C7)</f>
        <v>244.12296564195299</v>
      </c>
      <c r="AL7" s="119">
        <f>+IF('Data 2022'!AJ7=0,"",('Data 2022'!AK7)*1000000/'Data 2022'!AJ7)</f>
        <v>284957.62711864407</v>
      </c>
      <c r="AM7" s="119">
        <f>+IF('Data 2022'!AJ7=0,"",('Data 2022'!AK7-'Data 2022'!AL7)*1000000/'Data 2022'!AJ7)</f>
        <v>277542.37288135593</v>
      </c>
      <c r="AN7" s="120">
        <f>+IF('Data 2022'!AJ7=0,"",'Data 2022'!AJ7*1000/'Data 2022'!C7)</f>
        <v>4.267631103074141</v>
      </c>
      <c r="AO7" s="119">
        <f>+IF('Data 2022'!AJ7=0,"",'Data 2022'!AK7*1000000/'Data 2022'!C7)</f>
        <v>1216.0940325497288</v>
      </c>
      <c r="AP7" s="119">
        <f>+IF('Data 2022'!AM7=0,"",('Data 2022'!AN7)*1000000/'Data 2022'!AM7)</f>
        <v>200000</v>
      </c>
      <c r="AQ7" s="119" t="e">
        <f>+IF('Data 2022'!AM7=0,"",('Data 2022'!AN7-'Data 2022'!#REF!)*1000000/'Data 2022'!AM7)</f>
        <v>#REF!</v>
      </c>
      <c r="AR7" s="120">
        <f>+IF('Data 2022'!AM7=0,"",'Data 2022'!AM7*1000/'Data 2022'!C7)</f>
        <v>2.2603978300180832E-2</v>
      </c>
      <c r="AS7" s="119">
        <f>+IF('Data 2022'!AM7=0,"",'Data 2022'!AN7*1000000/'Data 2022'!C7)</f>
        <v>4.5207956600361667</v>
      </c>
      <c r="AT7" s="119">
        <f>+IF('Data 2022'!AO7=0,"",('Data 2022'!AP7)*1000000/'Data 2022'!AO7)</f>
        <v>71678.321678321663</v>
      </c>
      <c r="AU7" s="119" t="e">
        <f>+IF('Data 2022'!AO7=0,"",('Data 2022'!AP7-'Data 2022'!#REF!)*1000000/'Data 2022'!AO7)</f>
        <v>#REF!</v>
      </c>
      <c r="AV7" s="120">
        <f>+IF('Data 2022'!AO7=0,"",'Data 2022'!AO7*1000/'Data 2022'!C7)</f>
        <v>2.5858951175406872</v>
      </c>
      <c r="AW7" s="119">
        <f>+IF('Data 2022'!AO7=0,"",'Data 2022'!AP7*1000000/'Data 2022'!C7)</f>
        <v>185.3526220614828</v>
      </c>
      <c r="AX7" s="119">
        <f>+IF('Data 2022'!U7=0,"",('Data 2022'!V7)*1000000/'Data 2022'!U7)</f>
        <v>713333.33333333337</v>
      </c>
      <c r="AY7" s="119">
        <f>+IF('Data 2022'!U7=0,"",('Data 2022'!V7-'Data 2022'!W7)*1000000/'Data 2022'!U7)</f>
        <v>353333.33333333326</v>
      </c>
      <c r="AZ7" s="120">
        <f>+IF('Data 2022'!U7=0,"",'Data 2022'!U7*1000/'Data 2022'!C7)</f>
        <v>0.67811934900542492</v>
      </c>
      <c r="BA7" s="119">
        <f>+IF('Data 2022'!U7=0,"",'Data 2022'!V7*1000000/'Data 2022'!C7)</f>
        <v>483.72513562386979</v>
      </c>
      <c r="BB7" s="119">
        <f>+IF(AT7="","",+IF('Data 2022'!BC7=0,0,('Data 2022'!BD7)*1000000/'Data 2022'!BC7))</f>
        <v>410588.95331095514</v>
      </c>
      <c r="BC7" s="119" t="e">
        <f>+IF(AU7="","",+IF('Data 2022'!BC7=0,"",('Data 2022'!BD7-'Data 2022'!BE7)*1000000/'Data 2022'!BC7))</f>
        <v>#REF!</v>
      </c>
      <c r="BD7" s="120">
        <f>+IF(AV7="","",IF('Data 2022'!BC7=0,"",'Data 2022'!BC7*1000/'Data 2022'!C7))</f>
        <v>29.629294755877034</v>
      </c>
      <c r="BE7" s="119">
        <f>+IF(AW7="","",IF('Data 2022'!BC7=0,"",('Data 2022'!BD7-'Data 2022'!BE7)*1000000/'Data 2022'!C7))</f>
        <v>10429.475587703437</v>
      </c>
      <c r="BF7" s="119">
        <f>+IF('Data 2022'!BC7-'Data 2022'!BF7=0,"",('Data 2022'!BD7-'Data 2022'!BG7)*1000000/('Data 2022'!BC7-'Data 2022'!BF7))</f>
        <v>443198.92922871013</v>
      </c>
      <c r="BG7" s="119" t="e">
        <f>+IF('Data 2022'!BC7-'Data 2022'!BF7=0,"",('Data 2022'!BD7-'Data 2022'!BE7-'Data 2022'!BG7-'Data 2022'!#REF!)*1000000/('Data 2022'!BC7-'Data 2022'!BF7))</f>
        <v>#REF!</v>
      </c>
      <c r="BH7" s="120">
        <f>+IF('Data 2022'!BC7-'Data 2022'!BF7=0,"",('Data 2022'!BC7-'Data 2022'!BF7)*1000/'Data 2022'!C7)</f>
        <v>27.020795660036161</v>
      </c>
      <c r="BI7" s="119" t="e">
        <f>+IF('Data 2022'!BC7-'Data 2022'!BF7=0,"",('Data 2022'!BD7-'Data 2022'!BE7-'Data 2022'!BG7-'Data 2022'!#REF!)*1000000/'Data 2022'!C7)</f>
        <v>#REF!</v>
      </c>
      <c r="BJ7" s="119">
        <f>+IF('Data 2022'!BF7=0,"",('Data 2022'!BG7)*1000000/'Data 2022'!BF7)</f>
        <v>72790.294627383002</v>
      </c>
      <c r="BK7" s="119" t="e">
        <f>+IF('Data 2022'!BF7=0,"",('Data 2022'!BG7-'Data 2022'!#REF!)*1000000/'Data 2022'!BF7)</f>
        <v>#REF!</v>
      </c>
      <c r="BL7" s="120">
        <f>+IF('Data 2022'!BF7=0,"",'Data 2022'!BF7*1000/'Data 2022'!C7)</f>
        <v>2.6084990958408678</v>
      </c>
      <c r="BM7" s="119" t="e">
        <f>+IF('Data 2022'!BF7=0,"",('Data 2022'!BG7-'Data 2022'!#REF!)*1000000/'Data 2022'!C7)</f>
        <v>#REF!</v>
      </c>
      <c r="BN7" s="119">
        <f>+IF('Data 2022'!L7+'Data 2022'!O7+'Data 2022'!X7+'Data 2022'!AA7=0,"",('Data 2022'!M7+'Data 2022'!P7+'Data 2022'!Y7+'Data 2022'!AB7)*1000000/('Data 2022'!L7+'Data 2022'!O7+'Data 2022'!X7+'Data 2022'!AA7))</f>
        <v>602193.11605239112</v>
      </c>
      <c r="BO7" s="119">
        <f>+IF('Data 2022'!L7+'Data 2022'!O7+'Data 2022'!X7+'Data 2022'!AA7=0,"",('Data 2022'!M7-'Data 2022'!N7+'Data 2022'!P7-'Data 2022'!Q7+'Data 2022'!Y7-'Data 2022'!Z7+'Data 2022'!AB7-'Data 2022'!AC7)*1000000/('Data 2022'!L7+'Data 2022'!O7+'Data 2022'!X7+'Data 2022'!AA7))</f>
        <v>508985.68382576917</v>
      </c>
      <c r="BP7" s="120">
        <f>+('Data 2022'!L7+'Data 2022'!O7+'Data 2022'!X7+'Data 2022'!AA7)*1000/'Data 2022'!C7</f>
        <v>14.841772151898734</v>
      </c>
      <c r="BQ7" s="119">
        <f>+('Data 2022'!M7-'Data 2022'!N7+'Data 2022'!P7-'Data 2022'!Q7+'Data 2022'!Y7-'Data 2022'!Z7+'Data 2022'!AB7-'Data 2022'!AC7)*1000000/('Data 2022'!C7)</f>
        <v>7554.2495479204354</v>
      </c>
      <c r="BR7" s="122">
        <f>+IF('Data 2022'!AU7=0,"",'Data 2022'!AU7*1000/'Data 2022'!$C7)</f>
        <v>0.67811934900542492</v>
      </c>
      <c r="BS7" s="122">
        <f>+IF('Data 2022'!AV7=0,"",'Data 2022'!AV7*1000/'Data 2022'!$C7)</f>
        <v>9.0415913200723327E-2</v>
      </c>
      <c r="BT7" s="122">
        <f>+IF('Data 2022'!AS7=0,"",'Data 2022'!AS7*1000/'Data 2022'!$C7)</f>
        <v>0.13562386980108498</v>
      </c>
      <c r="BU7" s="122">
        <f>+IF('Data 2022'!AT7=0,"",'Data 2022'!AT7*1000/'Data 2022'!$C7)</f>
        <v>4.5207956600361664E-2</v>
      </c>
      <c r="BV7" s="122">
        <f>+IF('Data 2022'!AU7=0,"",'Data 2022'!AU7*1000/'Data 2022'!$C7)</f>
        <v>0.67811934900542492</v>
      </c>
      <c r="BW7" s="122">
        <f>+IF('Data 2022'!AV7=0,"",'Data 2022'!AV7*1000/'Data 2022'!$C7)</f>
        <v>9.0415913200723327E-2</v>
      </c>
      <c r="BX7" s="122">
        <f>+IF('Data 2022'!AW7=0,"",'Data 2022'!AW7*1000/'Data 2022'!$C7)</f>
        <v>0.58770343580470163</v>
      </c>
      <c r="BY7" s="122">
        <f>+IF('Data 2022'!AX7=0,"",'Data 2022'!AX7*1000/'Data 2022'!$C7)</f>
        <v>4.5207956600361664E-2</v>
      </c>
      <c r="BZ7" s="122">
        <f>+IF('Data 2022'!AY7=0,"",'Data 2022'!AY7*1000/'Data 2022'!$C7)</f>
        <v>1.7631103074141048</v>
      </c>
      <c r="CA7" s="122">
        <f>+IF('Data 2022'!AZ7=0,"",'Data 2022'!AZ7*1000/'Data 2022'!$C7)</f>
        <v>0.36166365280289331</v>
      </c>
      <c r="CB7" s="122">
        <f>+IF('Data 2022'!BA7=0,"",'Data 2022'!BA7*1000/'Data 2022'!$C7)</f>
        <v>3.1645569620253164</v>
      </c>
      <c r="CC7" s="122">
        <f>+IF('Data 2022'!BB7=0,"",'Data 2022'!BB7*1000/'Data 2022'!$C7)</f>
        <v>0.58770343580470163</v>
      </c>
      <c r="CF7" s="81" t="e">
        <f>+IF('Data 2022'!BD7-'Data 2022'!BG7-'Data 2022'!E7+'Data 2022'!BE7+'Data 2022'!#REF!+'Data 2022'!#REF!=0,"",('Data 2022'!BD7-'Data 2022'!BG7-'Data 2022'!E7+'Data 2022'!BE7+'Data 2022'!#REF!+'Data 2022'!#REF!)*1000000/('Data 2022'!BC7-'Data 2022'!BF7-'Data 2022'!D7))</f>
        <v>#REF!</v>
      </c>
      <c r="CG7" s="82">
        <f>+IF('Data 2022'!BD7-'Data 2022'!BG7-'Data 2022'!E7=0,"",('Data 2022'!BD7-'Data 2022'!BG7-'Data 2022'!E7)*1000000/('Data 2022'!BC7-'Data 2022'!BF7-'Data 2022'!D7))</f>
        <v>458130.74014046468</v>
      </c>
      <c r="CH7" s="83">
        <f>+IF('Data 2022'!BC7-'Data 2022'!BF7-'Data 2022'!D7=0,"",('Data 2022'!BC7-'Data 2022'!BF7-'Data 2022'!D7)*1000/'Data 2022'!C7)</f>
        <v>25.103978300180831</v>
      </c>
      <c r="CI7" s="84">
        <f>+IF('Data 2022'!BD7-'Data 2022'!BG7-'Data 2022'!E7=0,"",('Data 2022'!BD7-'Data 2022'!BG7-'Data 2022'!E7)*1000000/'Data 2022'!C7)</f>
        <v>11500.904159132009</v>
      </c>
    </row>
    <row r="8" spans="1:87" x14ac:dyDescent="0.25">
      <c r="A8" s="92" t="s">
        <v>6</v>
      </c>
      <c r="B8" s="119" t="e">
        <f>+IF('Data 2022'!#REF!=0,"",('Data 2022'!#REF!)*1000000/'Data 2022'!#REF!)</f>
        <v>#REF!</v>
      </c>
      <c r="C8" s="119" t="e">
        <f>+IF('Data 2022'!#REF!=0,"",('Data 2022'!#REF!-'Data 2022'!#REF!)*1000000/'Data 2022'!#REF!)</f>
        <v>#REF!</v>
      </c>
      <c r="D8" s="120" t="e">
        <f>+IF('Data 2022'!#REF!=0,"",'Data 2022'!#REF!*1000/'Data 2022'!#REF!)</f>
        <v>#REF!</v>
      </c>
      <c r="E8" s="119" t="e">
        <f>+IF('Data 2022'!#REF!=0,"",'Data 2022'!#REF!*1000000/'Data 2022'!#REF!)</f>
        <v>#REF!</v>
      </c>
      <c r="F8" s="121" t="e">
        <f>+IF('Data 2022'!#REF!=0,"",('Data 2022'!#REF!)*1000000/'Data 2022'!#REF!)</f>
        <v>#REF!</v>
      </c>
      <c r="G8" s="121" t="e">
        <f>+IF('Data 2022'!#REF!=0,"",('Data 2022'!#REF!-'Data 2022'!#REF!)*1000000/'Data 2022'!#REF!)</f>
        <v>#REF!</v>
      </c>
      <c r="H8" s="120" t="e">
        <f>+IF('Data 2022'!#REF!=0,"",'Data 2022'!#REF!*1000/'Data 2022'!#REF!)</f>
        <v>#REF!</v>
      </c>
      <c r="I8" s="119" t="e">
        <f>+IF('Data 2022'!#REF!=0,"",'Data 2022'!#REF!*1000000/'Data 2022'!#REF!)</f>
        <v>#REF!</v>
      </c>
      <c r="J8" s="119" t="e">
        <f>+IF('Data 2022'!#REF!=0,"",('Data 2022'!#REF!)*1000000/'Data 2022'!#REF!)</f>
        <v>#REF!</v>
      </c>
      <c r="K8" s="119" t="e">
        <f>+IF('Data 2022'!#REF!=0,"",('Data 2022'!#REF!-'Data 2022'!#REF!)*1000000/'Data 2022'!#REF!)</f>
        <v>#REF!</v>
      </c>
      <c r="L8" s="120" t="e">
        <f>+IF('Data 2022'!#REF!=0,"",'Data 2022'!#REF!*1000/'Data 2022'!#REF!)</f>
        <v>#REF!</v>
      </c>
      <c r="M8" s="119" t="e">
        <f>+IF('Data 2022'!#REF!=0,"",'Data 2022'!#REF!*1000000/'Data 2022'!#REF!)</f>
        <v>#REF!</v>
      </c>
      <c r="N8" s="119" t="e">
        <f>+IF('Data 2022'!#REF!=0,"",('Data 2022'!#REF!)*1000000/'Data 2022'!#REF!)</f>
        <v>#REF!</v>
      </c>
      <c r="O8" s="119" t="e">
        <f>+IF('Data 2022'!#REF!=0,"",('Data 2022'!#REF!-'Data 2022'!#REF!)*1000000/'Data 2022'!#REF!)</f>
        <v>#REF!</v>
      </c>
      <c r="P8" s="120" t="e">
        <f>+IF('Data 2022'!#REF!=0,"",'Data 2022'!#REF!*1000/'Data 2022'!#REF!)</f>
        <v>#REF!</v>
      </c>
      <c r="Q8" s="119" t="e">
        <f>+IF('Data 2022'!#REF!=0,"",'Data 2022'!#REF!*1000000/'Data 2022'!#REF!)</f>
        <v>#REF!</v>
      </c>
      <c r="R8" s="119" t="e">
        <f>+IF('Data 2022'!#REF!=0,"",('Data 2022'!#REF!)*1000000/'Data 2022'!#REF!)</f>
        <v>#REF!</v>
      </c>
      <c r="S8" s="119" t="e">
        <f>+IF('Data 2022'!#REF!=0,"",('Data 2022'!#REF!-'Data 2022'!#REF!)*1000000/'Data 2022'!#REF!)</f>
        <v>#REF!</v>
      </c>
      <c r="T8" s="120" t="e">
        <f>+IF('Data 2022'!#REF!=0,"",'Data 2022'!#REF!*1000/'Data 2022'!#REF!)</f>
        <v>#REF!</v>
      </c>
      <c r="U8" s="119" t="e">
        <f>+IF('Data 2022'!#REF!=0,"",'Data 2022'!#REF!*1000000/'Data 2022'!#REF!)</f>
        <v>#REF!</v>
      </c>
      <c r="V8" s="119" t="e">
        <f>+IF('Data 2022'!#REF!=0,"",('Data 2022'!#REF!)*1000000/'Data 2022'!#REF!)</f>
        <v>#REF!</v>
      </c>
      <c r="W8" s="119" t="e">
        <f>+IF('Data 2022'!#REF!=0,"",('Data 2022'!#REF!-'Data 2022'!#REF!)*1000000/'Data 2022'!#REF!)</f>
        <v>#REF!</v>
      </c>
      <c r="X8" s="120" t="e">
        <f>+IF('Data 2022'!#REF!=0,"",'Data 2022'!#REF!*1000/'Data 2022'!#REF!)</f>
        <v>#REF!</v>
      </c>
      <c r="Y8" s="119" t="e">
        <f>+IF('Data 2022'!#REF!=0,"",'Data 2022'!#REF!*1000000/'Data 2022'!#REF!)</f>
        <v>#REF!</v>
      </c>
      <c r="Z8" s="119" t="e">
        <f>+IF('Data 2022'!#REF!=0,"",('Data 2022'!#REF!)*1000000/'Data 2022'!#REF!)</f>
        <v>#REF!</v>
      </c>
      <c r="AA8" s="119" t="e">
        <f>+IF('Data 2022'!#REF!=0,"",('Data 2022'!#REF!-'Data 2022'!#REF!)*1000000/'Data 2022'!#REF!)</f>
        <v>#REF!</v>
      </c>
      <c r="AB8" s="120" t="e">
        <f>+IF('Data 2022'!#REF!=0,"",'Data 2022'!#REF!*1000/'Data 2022'!#REF!)</f>
        <v>#REF!</v>
      </c>
      <c r="AC8" s="119" t="e">
        <f>+IF('Data 2022'!#REF!=0,"",'Data 2022'!#REF!*1000000/'Data 2022'!#REF!)</f>
        <v>#REF!</v>
      </c>
      <c r="AD8" s="119" t="e">
        <f>+IF('Data 2022'!#REF!=0,"",('Data 2022'!#REF!)*1000000/'Data 2022'!#REF!)</f>
        <v>#REF!</v>
      </c>
      <c r="AE8" s="119" t="e">
        <f>+IF('Data 2022'!#REF!=0,"",('Data 2022'!#REF!-'Data 2022'!#REF!)*1000000/'Data 2022'!#REF!)</f>
        <v>#REF!</v>
      </c>
      <c r="AF8" s="120" t="e">
        <f>+IF('Data 2022'!#REF!=0,"",'Data 2022'!#REF!*1000/'Data 2022'!#REF!)</f>
        <v>#REF!</v>
      </c>
      <c r="AG8" s="119" t="e">
        <f>+IF('Data 2022'!#REF!=0,"",'Data 2022'!#REF!*1000000/'Data 2022'!#REF!)</f>
        <v>#REF!</v>
      </c>
      <c r="AH8" s="119" t="e">
        <f>+IF('Data 2022'!#REF!=0,"",('Data 2022'!#REF!)*1000000/'Data 2022'!#REF!)</f>
        <v>#REF!</v>
      </c>
      <c r="AI8" s="119" t="e">
        <f>+IF('Data 2022'!#REF!=0,"",('Data 2022'!#REF!-'Data 2022'!#REF!)*1000000/'Data 2022'!#REF!)</f>
        <v>#REF!</v>
      </c>
      <c r="AJ8" s="120" t="e">
        <f>+IF('Data 2022'!#REF!=0,"",'Data 2022'!#REF!*1000/'Data 2022'!#REF!)</f>
        <v>#REF!</v>
      </c>
      <c r="AK8" s="119" t="e">
        <f>+IF('Data 2022'!#REF!=0,"",'Data 2022'!#REF!*1000000/'Data 2022'!#REF!)</f>
        <v>#REF!</v>
      </c>
      <c r="AL8" s="119" t="e">
        <f>+IF('Data 2022'!#REF!=0,"",('Data 2022'!#REF!)*1000000/'Data 2022'!#REF!)</f>
        <v>#REF!</v>
      </c>
      <c r="AM8" s="119" t="e">
        <f>+IF('Data 2022'!#REF!=0,"",('Data 2022'!#REF!-'Data 2022'!#REF!)*1000000/'Data 2022'!#REF!)</f>
        <v>#REF!</v>
      </c>
      <c r="AN8" s="120" t="e">
        <f>+IF('Data 2022'!#REF!=0,"",'Data 2022'!#REF!*1000/'Data 2022'!#REF!)</f>
        <v>#REF!</v>
      </c>
      <c r="AO8" s="119" t="e">
        <f>+IF('Data 2022'!#REF!=0,"",'Data 2022'!#REF!*1000000/'Data 2022'!#REF!)</f>
        <v>#REF!</v>
      </c>
      <c r="AP8" s="119" t="e">
        <f>+IF('Data 2022'!#REF!=0,"",('Data 2022'!#REF!)*1000000/'Data 2022'!#REF!)</f>
        <v>#REF!</v>
      </c>
      <c r="AQ8" s="119" t="e">
        <f>+IF('Data 2022'!#REF!=0,"",('Data 2022'!#REF!-'Data 2022'!#REF!)*1000000/'Data 2022'!#REF!)</f>
        <v>#REF!</v>
      </c>
      <c r="AR8" s="120" t="e">
        <f>+IF('Data 2022'!#REF!=0,"",'Data 2022'!#REF!*1000/'Data 2022'!#REF!)</f>
        <v>#REF!</v>
      </c>
      <c r="AS8" s="119" t="e">
        <f>+IF('Data 2022'!#REF!=0,"",'Data 2022'!#REF!*1000000/'Data 2022'!#REF!)</f>
        <v>#REF!</v>
      </c>
      <c r="AT8" s="119" t="e">
        <f>+IF('Data 2022'!#REF!=0,"",('Data 2022'!#REF!)*1000000/'Data 2022'!#REF!)</f>
        <v>#REF!</v>
      </c>
      <c r="AU8" s="119" t="e">
        <f>+IF('Data 2022'!#REF!=0,"",('Data 2022'!#REF!-'Data 2022'!#REF!)*1000000/'Data 2022'!#REF!)</f>
        <v>#REF!</v>
      </c>
      <c r="AV8" s="120" t="e">
        <f>+IF('Data 2022'!#REF!=0,"",'Data 2022'!#REF!*1000/'Data 2022'!#REF!)</f>
        <v>#REF!</v>
      </c>
      <c r="AW8" s="119" t="e">
        <f>+IF('Data 2022'!#REF!=0,"",'Data 2022'!#REF!*1000000/'Data 2022'!#REF!)</f>
        <v>#REF!</v>
      </c>
      <c r="AX8" s="119" t="e">
        <f>+IF('Data 2022'!#REF!=0,"",('Data 2022'!#REF!)*1000000/'Data 2022'!#REF!)</f>
        <v>#REF!</v>
      </c>
      <c r="AY8" s="119" t="e">
        <f>+IF('Data 2022'!#REF!=0,"",('Data 2022'!#REF!-'Data 2022'!#REF!)*1000000/'Data 2022'!#REF!)</f>
        <v>#REF!</v>
      </c>
      <c r="AZ8" s="120" t="e">
        <f>+IF('Data 2022'!#REF!=0,"",'Data 2022'!#REF!*1000/'Data 2022'!#REF!)</f>
        <v>#REF!</v>
      </c>
      <c r="BA8" s="119" t="e">
        <f>+IF('Data 2022'!#REF!=0,"",'Data 2022'!#REF!*1000000/'Data 2022'!#REF!)</f>
        <v>#REF!</v>
      </c>
      <c r="BB8" s="119" t="e">
        <f>+IF(AT8="","",+IF('Data 2022'!#REF!=0,0,('Data 2022'!#REF!)*1000000/'Data 2022'!#REF!))</f>
        <v>#REF!</v>
      </c>
      <c r="BC8" s="119" t="e">
        <f>+IF(AU8="","",+IF('Data 2022'!#REF!=0,"",('Data 2022'!#REF!-'Data 2022'!#REF!)*1000000/'Data 2022'!#REF!))</f>
        <v>#REF!</v>
      </c>
      <c r="BD8" s="120" t="e">
        <f>+IF(AV8="","",IF('Data 2022'!#REF!=0,"",'Data 2022'!#REF!*1000/'Data 2022'!#REF!))</f>
        <v>#REF!</v>
      </c>
      <c r="BE8" s="119" t="e">
        <f>+IF(AW8="","",IF('Data 2022'!#REF!=0,"",('Data 2022'!#REF!-'Data 2022'!#REF!)*1000000/'Data 2022'!#REF!))</f>
        <v>#REF!</v>
      </c>
      <c r="BF8" s="119" t="e">
        <f>+IF('Data 2022'!#REF!-'Data 2022'!#REF!=0,"",('Data 2022'!#REF!-'Data 2022'!#REF!)*1000000/('Data 2022'!#REF!-'Data 2022'!#REF!))</f>
        <v>#REF!</v>
      </c>
      <c r="BG8" s="119" t="e">
        <f>+IF('Data 2022'!#REF!-'Data 2022'!#REF!=0,"",('Data 2022'!#REF!-'Data 2022'!#REF!-'Data 2022'!#REF!-'Data 2022'!#REF!)*1000000/('Data 2022'!#REF!-'Data 2022'!#REF!))</f>
        <v>#REF!</v>
      </c>
      <c r="BH8" s="120" t="e">
        <f>+IF('Data 2022'!#REF!-'Data 2022'!#REF!=0,"",('Data 2022'!#REF!-'Data 2022'!#REF!)*1000/'Data 2022'!#REF!)</f>
        <v>#REF!</v>
      </c>
      <c r="BI8" s="119" t="e">
        <f>+IF('Data 2022'!#REF!-'Data 2022'!#REF!=0,"",('Data 2022'!#REF!-'Data 2022'!#REF!-'Data 2022'!#REF!-'Data 2022'!#REF!)*1000000/'Data 2022'!#REF!)</f>
        <v>#REF!</v>
      </c>
      <c r="BJ8" s="119" t="e">
        <f>+IF('Data 2022'!#REF!=0,"",('Data 2022'!#REF!)*1000000/'Data 2022'!#REF!)</f>
        <v>#REF!</v>
      </c>
      <c r="BK8" s="119" t="e">
        <f>+IF('Data 2022'!#REF!=0,"",('Data 2022'!#REF!-'Data 2022'!#REF!)*1000000/'Data 2022'!#REF!)</f>
        <v>#REF!</v>
      </c>
      <c r="BL8" s="120" t="e">
        <f>+IF('Data 2022'!#REF!=0,"",'Data 2022'!#REF!*1000/'Data 2022'!#REF!)</f>
        <v>#REF!</v>
      </c>
      <c r="BM8" s="119" t="e">
        <f>+IF('Data 2022'!#REF!=0,"",('Data 2022'!#REF!-'Data 2022'!#REF!)*1000000/'Data 2022'!#REF!)</f>
        <v>#REF!</v>
      </c>
      <c r="BN8" s="119" t="e">
        <f>+IF('Data 2022'!#REF!+'Data 2022'!#REF!+'Data 2022'!#REF!+'Data 2022'!#REF!=0,"",('Data 2022'!#REF!+'Data 2022'!#REF!+'Data 2022'!#REF!+'Data 2022'!#REF!)*1000000/('Data 2022'!#REF!+'Data 2022'!#REF!+'Data 2022'!#REF!+'Data 2022'!#REF!))</f>
        <v>#REF!</v>
      </c>
      <c r="BO8" s="119" t="e">
        <f>+IF('Data 2022'!#REF!+'Data 2022'!#REF!+'Data 2022'!#REF!+'Data 2022'!#REF!=0,"",('Data 2022'!#REF!-'Data 2022'!#REF!+'Data 2022'!#REF!-'Data 2022'!#REF!+'Data 2022'!#REF!-'Data 2022'!#REF!+'Data 2022'!#REF!-'Data 2022'!#REF!)*1000000/('Data 2022'!#REF!+'Data 2022'!#REF!+'Data 2022'!#REF!+'Data 2022'!#REF!))</f>
        <v>#REF!</v>
      </c>
      <c r="BP8" s="120" t="e">
        <f>+('Data 2022'!#REF!+'Data 2022'!#REF!+'Data 2022'!#REF!+'Data 2022'!#REF!)*1000/'Data 2022'!#REF!</f>
        <v>#REF!</v>
      </c>
      <c r="BQ8" s="119" t="e">
        <f>+('Data 2022'!#REF!-'Data 2022'!#REF!+'Data 2022'!#REF!-'Data 2022'!#REF!+'Data 2022'!#REF!-'Data 2022'!#REF!+'Data 2022'!#REF!-'Data 2022'!#REF!)*1000000/('Data 2022'!#REF!)</f>
        <v>#REF!</v>
      </c>
      <c r="BR8" s="122" t="e">
        <f>+IF('Data 2022'!#REF!=0,"",'Data 2022'!#REF!*1000/'Data 2022'!#REF!)</f>
        <v>#REF!</v>
      </c>
      <c r="BS8" s="122" t="e">
        <f>+IF('Data 2022'!#REF!=0,"",'Data 2022'!#REF!*1000/'Data 2022'!#REF!)</f>
        <v>#REF!</v>
      </c>
      <c r="BT8" s="122" t="e">
        <f>+IF('Data 2022'!#REF!=0,"",'Data 2022'!#REF!*1000/'Data 2022'!#REF!)</f>
        <v>#REF!</v>
      </c>
      <c r="BU8" s="122" t="e">
        <f>+IF('Data 2022'!#REF!=0,"",'Data 2022'!#REF!*1000/'Data 2022'!#REF!)</f>
        <v>#REF!</v>
      </c>
      <c r="BV8" s="122" t="e">
        <f>+IF('Data 2022'!#REF!=0,"",'Data 2022'!#REF!*1000/'Data 2022'!#REF!)</f>
        <v>#REF!</v>
      </c>
      <c r="BW8" s="122" t="e">
        <f>+IF('Data 2022'!#REF!=0,"",'Data 2022'!#REF!*1000/'Data 2022'!#REF!)</f>
        <v>#REF!</v>
      </c>
      <c r="BX8" s="122" t="e">
        <f>+IF('Data 2022'!#REF!=0,"",'Data 2022'!#REF!*1000/'Data 2022'!#REF!)</f>
        <v>#REF!</v>
      </c>
      <c r="BY8" s="122" t="e">
        <f>+IF('Data 2022'!#REF!=0,"",'Data 2022'!#REF!*1000/'Data 2022'!#REF!)</f>
        <v>#REF!</v>
      </c>
      <c r="BZ8" s="122" t="e">
        <f>+IF('Data 2022'!#REF!=0,"",'Data 2022'!#REF!*1000/'Data 2022'!#REF!)</f>
        <v>#REF!</v>
      </c>
      <c r="CA8" s="122" t="e">
        <f>+IF('Data 2022'!#REF!=0,"",'Data 2022'!#REF!*1000/'Data 2022'!#REF!)</f>
        <v>#REF!</v>
      </c>
      <c r="CB8" s="122" t="e">
        <f>+IF('Data 2022'!#REF!=0,"",'Data 2022'!#REF!*1000/'Data 2022'!#REF!)</f>
        <v>#REF!</v>
      </c>
      <c r="CC8" s="122" t="e">
        <f>+IF('Data 2022'!#REF!=0,"",'Data 2022'!#REF!*1000/'Data 2022'!#REF!)</f>
        <v>#REF!</v>
      </c>
      <c r="CF8" s="81" t="e">
        <f>+IF('Data 2022'!#REF!-'Data 2022'!#REF!-'Data 2022'!#REF!+'Data 2022'!#REF!+'Data 2022'!#REF!+'Data 2022'!#REF!=0,"",('Data 2022'!#REF!-'Data 2022'!#REF!-'Data 2022'!#REF!+'Data 2022'!#REF!+'Data 2022'!#REF!+'Data 2022'!#REF!)*1000000/('Data 2022'!#REF!-'Data 2022'!#REF!-'Data 2022'!#REF!))</f>
        <v>#REF!</v>
      </c>
      <c r="CG8" s="82" t="e">
        <f>+IF('Data 2022'!#REF!-'Data 2022'!#REF!-'Data 2022'!#REF!=0,"",('Data 2022'!#REF!-'Data 2022'!#REF!-'Data 2022'!#REF!)*1000000/('Data 2022'!#REF!-'Data 2022'!#REF!-'Data 2022'!#REF!))</f>
        <v>#REF!</v>
      </c>
      <c r="CH8" s="83" t="e">
        <f>+IF('Data 2022'!#REF!-'Data 2022'!#REF!-'Data 2022'!#REF!=0,"",('Data 2022'!#REF!-'Data 2022'!#REF!-'Data 2022'!#REF!)*1000/'Data 2022'!#REF!)</f>
        <v>#REF!</v>
      </c>
      <c r="CI8" s="84" t="e">
        <f>+IF('Data 2022'!#REF!-'Data 2022'!#REF!-'Data 2022'!#REF!=0,"",('Data 2022'!#REF!-'Data 2022'!#REF!-'Data 2022'!#REF!)*1000000/'Data 2022'!#REF!)</f>
        <v>#REF!</v>
      </c>
    </row>
    <row r="9" spans="1:87" x14ac:dyDescent="0.25">
      <c r="A9" s="92" t="s">
        <v>9</v>
      </c>
      <c r="B9" s="119">
        <f>+IF('Data 2022'!D9=0,"",('Data 2022'!E9)*1000000/'Data 2022'!D9)</f>
        <v>288013.3928571429</v>
      </c>
      <c r="C9" s="119" t="e">
        <f>+IF('Data 2022'!D9=0,"",('Data 2022'!E9-'Data 2022'!#REF!)*1000000/'Data 2022'!D9)</f>
        <v>#REF!</v>
      </c>
      <c r="D9" s="120">
        <f>+IF('Data 2022'!D9=0,"",'Data 2022'!D9*1000/'Data 2022'!C9)</f>
        <v>1.7257983743595671</v>
      </c>
      <c r="E9" s="119">
        <f>+IF('Data 2022'!D9=0,"",'Data 2022'!E9*1000000/'Data 2022'!C9)</f>
        <v>497.05304518664047</v>
      </c>
      <c r="F9" s="121">
        <f>+IF('Data 2022'!F9=0,"",('Data 2022'!G9)*1000000/'Data 2022'!F9)</f>
        <v>546769.23076923075</v>
      </c>
      <c r="G9" s="121">
        <f>+IF('Data 2022'!F9=0,"",('Data 2022'!G9-'Data 2022'!H9)*1000000/'Data 2022'!F9)</f>
        <v>546769.23076923075</v>
      </c>
      <c r="H9" s="120">
        <f>+IF('Data 2022'!F9=0,"",'Data 2022'!F9*1000/'Data 2022'!C9)</f>
        <v>0.25039485342270501</v>
      </c>
      <c r="I9" s="119">
        <f>+IF('Data 2022'!F9=0,"",'Data 2022'!G9*1000000/'Data 2022'!C9)</f>
        <v>136.90820139450673</v>
      </c>
      <c r="J9" s="119">
        <f>+IF('Data 2022'!I9=0,"",('Data 2022'!J9)*1000000/'Data 2022'!I9)</f>
        <v>1162201.2578616352</v>
      </c>
      <c r="K9" s="119">
        <f>+IF('Data 2022'!I9=0,"",('Data 2022'!J9-'Data 2022'!K9)*1000000/'Data 2022'!I9)</f>
        <v>946415.09433962253</v>
      </c>
      <c r="L9" s="120">
        <f>+IF('Data 2022'!I9=0,"",'Data 2022'!I9*1000/'Data 2022'!C9)</f>
        <v>0.61250433375707847</v>
      </c>
      <c r="M9" s="119">
        <f>+IF('Data 2022'!I9=0,"",'Data 2022'!J9*1000000/'Data 2022'!C9)</f>
        <v>711.85330713817939</v>
      </c>
      <c r="N9" s="119">
        <f>+IF('Data 2022'!L9=0,"",('Data 2022'!M9)*1000000/'Data 2022'!L9)</f>
        <v>1035109.3210586881</v>
      </c>
      <c r="O9" s="119">
        <f>+IF('Data 2022'!L9=0,"",('Data 2022'!M9-'Data 2022'!N9)*1000000/'Data 2022'!L9)</f>
        <v>928411.96777905617</v>
      </c>
      <c r="P9" s="120">
        <f>+IF('Data 2022'!L9=0,"",'Data 2022'!L9*1000/'Data 2022'!C9)</f>
        <v>3.3475865788358568</v>
      </c>
      <c r="Q9" s="119">
        <f>+IF('Data 2022'!L9=0,"",'Data 2022'!M9*1000000/'Data 2022'!C9)</f>
        <v>3465.1180708039601</v>
      </c>
      <c r="R9" s="119">
        <f>+IF('Data 2022'!O9=0,"",('Data 2022'!P9)*1000000/'Data 2022'!O9)</f>
        <v>324542.85714285716</v>
      </c>
      <c r="S9" s="119">
        <f>+IF('Data 2022'!O9=0,"",('Data 2022'!P9-'Data 2022'!Q9)*1000000/'Data 2022'!O9)</f>
        <v>277057.14285714284</v>
      </c>
      <c r="T9" s="120">
        <f>+IF('Data 2022'!O9=0,"",'Data 2022'!O9*1000/'Data 2022'!C9)</f>
        <v>1.3482799799684118</v>
      </c>
      <c r="U9" s="119">
        <f>+IF('Data 2022'!O9=0,"",'Data 2022'!P9*1000000/'Data 2022'!C9)</f>
        <v>437.57463692746256</v>
      </c>
      <c r="V9" s="119">
        <f>+IF('Data 2022'!X9=0,"",('Data 2022'!Y9)*1000000/'Data 2022'!X9)</f>
        <v>1333441.5584415584</v>
      </c>
      <c r="W9" s="119">
        <f>+IF('Data 2022'!X9=0,"",('Data 2022'!Y9-'Data 2022'!Z9)*1000000/'Data 2022'!X9)</f>
        <v>1076428.5714285714</v>
      </c>
      <c r="X9" s="120">
        <f>+IF('Data 2022'!X9=0,"",'Data 2022'!X9*1000/'Data 2022'!C9)</f>
        <v>1.1864863823722023</v>
      </c>
      <c r="Y9" s="119">
        <f>+IF('Data 2022'!X9=0,"",'Data 2022'!Y9*1000000/'Data 2022'!C9)</f>
        <v>1582.1102507800763</v>
      </c>
      <c r="Z9" s="119">
        <f>+IF('Data 2022'!AA9=0,"",('Data 2022'!AB9)*1000000/'Data 2022'!AA9)</f>
        <v>811425.70281124499</v>
      </c>
      <c r="AA9" s="119">
        <f>+IF('Data 2022'!AA9=0,"",('Data 2022'!AB9-'Data 2022'!AC9)*1000000/'Data 2022'!AA9)</f>
        <v>768453.81526104419</v>
      </c>
      <c r="AB9" s="120">
        <f>+IF('Data 2022'!AA9=0,"",'Data 2022'!AA9*1000/'Data 2022'!C9)</f>
        <v>1.9184098000693401</v>
      </c>
      <c r="AC9" s="119">
        <f>+IF('Data 2022'!AA9=0,"",'Data 2022'!AB9*1000000/'Data 2022'!C9)</f>
        <v>1556.6470203012443</v>
      </c>
      <c r="AD9" s="119">
        <f>+IF('Data 2022'!AD9=0,"",('Data 2022'!AE9)*1000000/'Data 2022'!AD9)</f>
        <v>38966.13190730838</v>
      </c>
      <c r="AE9" s="119">
        <f>+IF('Data 2022'!AD9=0,"",('Data 2022'!AE9-'Data 2022'!AF9)*1000000/'Data 2022'!AD9)</f>
        <v>36880.570409982174</v>
      </c>
      <c r="AF9" s="120">
        <f>+IF('Data 2022'!AD9=0,"",'Data 2022'!AD9*1000/'Data 2022'!C9)</f>
        <v>2.161100196463654</v>
      </c>
      <c r="AG9" s="119">
        <f>+IF('Data 2022'!AD9=0,"",'Data 2022'!AE9*1000000/'Data 2022'!C9)</f>
        <v>84.209715320312796</v>
      </c>
      <c r="AH9" s="119">
        <f>+IF('Data 2022'!AG9=0,"",('Data 2022'!AH9)*1000000/'Data 2022'!AG9)</f>
        <v>177476.09942638624</v>
      </c>
      <c r="AI9" s="119">
        <f>+IF('Data 2022'!AG9=0,"",('Data 2022'!AH9-'Data 2022'!AI9)*1000000/'Data 2022'!AG9)</f>
        <v>172409.17782026771</v>
      </c>
      <c r="AJ9" s="120">
        <f>+IF('Data 2022'!AG9=0,"",'Data 2022'!AG9*1000/'Data 2022'!C9)</f>
        <v>2.0147155129242265</v>
      </c>
      <c r="AK9" s="119">
        <f>+IF('Data 2022'!AG9=0,"",'Data 2022'!AH9*1000000/'Data 2022'!C9)</f>
        <v>357.56385068762279</v>
      </c>
      <c r="AL9" s="119">
        <f>+IF('Data 2022'!AJ9=0,"",('Data 2022'!AK9)*1000000/'Data 2022'!AJ9)</f>
        <v>245203.171456888</v>
      </c>
      <c r="AM9" s="119">
        <f>+IF('Data 2022'!AJ9=0,"",('Data 2022'!AK9-'Data 2022'!AL9)*1000000/'Data 2022'!AJ9)</f>
        <v>220713.57779980177</v>
      </c>
      <c r="AN9" s="120">
        <f>+IF('Data 2022'!AJ9=0,"",'Data 2022'!AJ9*1000/'Data 2022'!C9)</f>
        <v>3.8868985708232211</v>
      </c>
      <c r="AO9" s="119">
        <f>+IF('Data 2022'!AJ9=0,"",'Data 2022'!AK9*1000000/'Data 2022'!C9)</f>
        <v>953.07985669709922</v>
      </c>
      <c r="AP9" s="119">
        <f>+IF('Data 2022'!AM9=0,"",('Data 2022'!AN9)*1000000/'Data 2022'!AM9)</f>
        <v>56790.123456790119</v>
      </c>
      <c r="AQ9" s="119" t="e">
        <f>+IF('Data 2022'!AM9=0,"",('Data 2022'!AN9-'Data 2022'!#REF!)*1000000/'Data 2022'!AM9)</f>
        <v>#REF!</v>
      </c>
      <c r="AR9" s="120">
        <f>+IF('Data 2022'!AM9=0,"",'Data 2022'!AM9*1000/'Data 2022'!C9)</f>
        <v>0.93609152894949732</v>
      </c>
      <c r="AS9" s="119">
        <f>+IF('Data 2022'!AM9=0,"",'Data 2022'!AN9*1000000/'Data 2022'!C9)</f>
        <v>53.160753495897374</v>
      </c>
      <c r="AT9" s="119">
        <f>+IF('Data 2022'!AO9=0,"",('Data 2022'!AP9)*1000000/'Data 2022'!AO9)</f>
        <v>79270.072992700734</v>
      </c>
      <c r="AU9" s="119" t="e">
        <f>+IF('Data 2022'!AO9=0,"",('Data 2022'!AP9-'Data 2022'!#REF!)*1000000/'Data 2022'!AO9)</f>
        <v>#REF!</v>
      </c>
      <c r="AV9" s="120">
        <f>+IF('Data 2022'!AO9=0,"",'Data 2022'!AO9*1000/'Data 2022'!C9)</f>
        <v>1.5832659193343348</v>
      </c>
      <c r="AW9" s="119">
        <f>+IF('Data 2022'!AO9=0,"",'Data 2022'!AP9*1000000/'Data 2022'!C9)</f>
        <v>125.50560499248816</v>
      </c>
      <c r="AX9" s="119">
        <f>+IF('Data 2022'!U9=0,"",('Data 2022'!V9)*1000000/'Data 2022'!U9)</f>
        <v>929294.1176470588</v>
      </c>
      <c r="AY9" s="119">
        <f>+IF('Data 2022'!U9=0,"",('Data 2022'!V9-'Data 2022'!W9)*1000000/'Data 2022'!U9)</f>
        <v>453294.1176470588</v>
      </c>
      <c r="AZ9" s="120">
        <f>+IF('Data 2022'!U9=0,"",'Data 2022'!U9*1000/'Data 2022'!C9)</f>
        <v>0.32743942370661427</v>
      </c>
      <c r="BA9" s="119">
        <f>+IF('Data 2022'!U9=0,"",'Data 2022'!V9*1000000/'Data 2022'!C9)</f>
        <v>304.28753033629954</v>
      </c>
      <c r="BB9" s="119">
        <f>+IF(AT9="","",+IF('Data 2022'!BC9=0,0,('Data 2022'!BD9)*1000000/'Data 2022'!BC9))</f>
        <v>481951.52830529923</v>
      </c>
      <c r="BC9" s="119" t="e">
        <f>+IF(AU9="","",+IF('Data 2022'!BC9=0,"",('Data 2022'!BD9-'Data 2022'!BE9)*1000000/'Data 2022'!BC9))</f>
        <v>#REF!</v>
      </c>
      <c r="BD9" s="120">
        <f>+IF(AV9="","",IF('Data 2022'!BC9=0,"",'Data 2022'!BC9*1000/'Data 2022'!C9))</f>
        <v>21.298971454986713</v>
      </c>
      <c r="BE9" s="119">
        <f>+IF(AW9="","",IF('Data 2022'!BC9=0,"",('Data 2022'!BD9-'Data 2022'!BE9)*1000000/'Data 2022'!C9))</f>
        <v>9058.5538734157708</v>
      </c>
      <c r="BF9" s="119">
        <f>+IF('Data 2022'!BC9-'Data 2022'!BF9=0,"",('Data 2022'!BD9-'Data 2022'!BG9)*1000000/('Data 2022'!BC9-'Data 2022'!BF9))</f>
        <v>537093.33333333326</v>
      </c>
      <c r="BG9" s="119" t="e">
        <f>+IF('Data 2022'!BC9-'Data 2022'!BF9=0,"",('Data 2022'!BD9-'Data 2022'!BE9-'Data 2022'!BG9-'Data 2022'!#REF!)*1000000/('Data 2022'!BC9-'Data 2022'!BF9))</f>
        <v>#REF!</v>
      </c>
      <c r="BH9" s="120">
        <f>+IF('Data 2022'!BC9-'Data 2022'!BF9=0,"",('Data 2022'!BC9-'Data 2022'!BF9)*1000/'Data 2022'!C9)</f>
        <v>18.779614006702882</v>
      </c>
      <c r="BI9" s="119" t="e">
        <f>+IF('Data 2022'!BC9-'Data 2022'!BF9=0,"",('Data 2022'!BD9-'Data 2022'!BE9-'Data 2022'!BG9-'Data 2022'!#REF!)*1000000/'Data 2022'!C9)</f>
        <v>#REF!</v>
      </c>
      <c r="BJ9" s="119">
        <f>+IF('Data 2022'!BF9=0,"",('Data 2022'!BG9)*1000000/'Data 2022'!BF9)</f>
        <v>70917.431192660544</v>
      </c>
      <c r="BK9" s="119" t="e">
        <f>+IF('Data 2022'!BF9=0,"",('Data 2022'!BG9-'Data 2022'!#REF!)*1000000/'Data 2022'!BF9)</f>
        <v>#REF!</v>
      </c>
      <c r="BL9" s="120">
        <f>+IF('Data 2022'!BF9=0,"",'Data 2022'!BF9*1000/'Data 2022'!C9)</f>
        <v>2.5193574482838326</v>
      </c>
      <c r="BM9" s="119" t="e">
        <f>+IF('Data 2022'!BF9=0,"",('Data 2022'!BG9-'Data 2022'!#REF!)*1000000/'Data 2022'!C9)</f>
        <v>#REF!</v>
      </c>
      <c r="BN9" s="119">
        <f>+IF('Data 2022'!L9+'Data 2022'!O9+'Data 2022'!X9+'Data 2022'!AA9=0,"",('Data 2022'!M9+'Data 2022'!P9+'Data 2022'!Y9+'Data 2022'!AB9)*1000000/('Data 2022'!L9+'Data 2022'!O9+'Data 2022'!X9+'Data 2022'!AA9))</f>
        <v>902661.72839506168</v>
      </c>
      <c r="BO9" s="119">
        <f>+IF('Data 2022'!L9+'Data 2022'!O9+'Data 2022'!X9+'Data 2022'!AA9=0,"",('Data 2022'!M9-'Data 2022'!N9+'Data 2022'!P9-'Data 2022'!Q9+'Data 2022'!Y9-'Data 2022'!Z9+'Data 2022'!AB9-'Data 2022'!AC9)*1000000/('Data 2022'!L9+'Data 2022'!O9+'Data 2022'!X9+'Data 2022'!AA9))</f>
        <v>799007.4074074073</v>
      </c>
      <c r="BP9" s="120">
        <f>+('Data 2022'!L9+'Data 2022'!O9+'Data 2022'!X9+'Data 2022'!AA9)*1000/'Data 2022'!C9</f>
        <v>7.8007627412458103</v>
      </c>
      <c r="BQ9" s="119">
        <f>+('Data 2022'!M9-'Data 2022'!N9+'Data 2022'!P9-'Data 2022'!Q9+'Data 2022'!Y9-'Data 2022'!Z9+'Data 2022'!AB9-'Data 2022'!AC9)*1000000/('Data 2022'!C9)</f>
        <v>6232.8672136831146</v>
      </c>
      <c r="BR9" s="122">
        <f>+IF('Data 2022'!AU9=0,"",'Data 2022'!AU9*1000/'Data 2022'!$C9)</f>
        <v>1.117146269116684</v>
      </c>
      <c r="BS9" s="122">
        <f>+IF('Data 2022'!AV9=0,"",'Data 2022'!AV9*1000/'Data 2022'!$C9)</f>
        <v>0.26965599599368234</v>
      </c>
      <c r="BT9" s="122">
        <f>+IF('Data 2022'!AS9=0,"",'Data 2022'!AS9*1000/'Data 2022'!$C9)</f>
        <v>0.11556685542586387</v>
      </c>
      <c r="BU9" s="122">
        <f>+IF('Data 2022'!AT9=0,"",'Data 2022'!AT9*1000/'Data 2022'!$C9)</f>
        <v>0.11556685542586387</v>
      </c>
      <c r="BV9" s="122">
        <f>+IF('Data 2022'!AU9=0,"",'Data 2022'!AU9*1000/'Data 2022'!$C9)</f>
        <v>1.117146269116684</v>
      </c>
      <c r="BW9" s="122">
        <f>+IF('Data 2022'!AV9=0,"",'Data 2022'!AV9*1000/'Data 2022'!$C9)</f>
        <v>0.26965599599368234</v>
      </c>
      <c r="BX9" s="122">
        <f>+IF('Data 2022'!AW9=0,"",'Data 2022'!AW9*1000/'Data 2022'!$C9)</f>
        <v>1.0786239839747294</v>
      </c>
      <c r="BY9" s="122">
        <f>+IF('Data 2022'!AX9=0,"",'Data 2022'!AX9*1000/'Data 2022'!$C9)</f>
        <v>0.1926114257097731</v>
      </c>
      <c r="BZ9" s="122">
        <f>+IF('Data 2022'!AY9=0,"",'Data 2022'!AY9*1000/'Data 2022'!$C9)</f>
        <v>0.57783427712931934</v>
      </c>
      <c r="CA9" s="122">
        <f>+IF('Data 2022'!AZ9=0,"",'Data 2022'!AZ9*1000/'Data 2022'!$C9)</f>
        <v>0.23113371085172774</v>
      </c>
      <c r="CB9" s="122">
        <f>+IF('Data 2022'!BA9=0,"",'Data 2022'!BA9*1000/'Data 2022'!$C9)</f>
        <v>2.8891713856465966</v>
      </c>
      <c r="CC9" s="122">
        <f>+IF('Data 2022'!BB9=0,"",'Data 2022'!BB9*1000/'Data 2022'!$C9)</f>
        <v>0.80896798798104708</v>
      </c>
      <c r="CF9" s="81" t="e">
        <f>+IF('Data 2022'!BD9-'Data 2022'!BG9-'Data 2022'!E9+'Data 2022'!BE9+'Data 2022'!#REF!+'Data 2022'!#REF!=0,"",('Data 2022'!BD9-'Data 2022'!BG9-'Data 2022'!E9+'Data 2022'!BE9+'Data 2022'!#REF!+'Data 2022'!#REF!)*1000000/('Data 2022'!BC9-'Data 2022'!BF9-'Data 2022'!D9))</f>
        <v>#REF!</v>
      </c>
      <c r="CG9" s="82">
        <f>+IF('Data 2022'!BD9-'Data 2022'!BG9-'Data 2022'!E9=0,"",('Data 2022'!BD9-'Data 2022'!BG9-'Data 2022'!E9)*1000000/('Data 2022'!BC9-'Data 2022'!BF9-'Data 2022'!D9))</f>
        <v>562299.52563812956</v>
      </c>
      <c r="CH9" s="83">
        <f>+IF('Data 2022'!BC9-'Data 2022'!BF9-'Data 2022'!D9=0,"",('Data 2022'!BC9-'Data 2022'!BF9-'Data 2022'!D9)*1000/'Data 2022'!C9)</f>
        <v>17.053815632343316</v>
      </c>
      <c r="CI9" s="84">
        <f>+IF('Data 2022'!BD9-'Data 2022'!BG9-'Data 2022'!E9=0,"",('Data 2022'!BD9-'Data 2022'!BG9-'Data 2022'!E9)*1000000/'Data 2022'!C9)</f>
        <v>9589.352440386765</v>
      </c>
    </row>
    <row r="10" spans="1:87" x14ac:dyDescent="0.25">
      <c r="A10" s="92" t="s">
        <v>7</v>
      </c>
      <c r="B10" s="119">
        <f>+IF('Data 2022'!D10=0,"",('Data 2022'!E10)*1000000/'Data 2022'!D10)</f>
        <v>261756.82889936827</v>
      </c>
      <c r="C10" s="119" t="e">
        <f>+IF('Data 2022'!D10=0,"",('Data 2022'!E10-'Data 2022'!#REF!)*1000000/'Data 2022'!D10)</f>
        <v>#REF!</v>
      </c>
      <c r="D10" s="120">
        <f>+IF('Data 2022'!D10=0,"",'Data 2022'!D10*1000/'Data 2022'!C10)</f>
        <v>1.9726195699868363</v>
      </c>
      <c r="E10" s="119">
        <f>+IF('Data 2022'!D10=0,"",'Data 2022'!E10*1000000/'Data 2022'!C10)</f>
        <v>516.34664326458972</v>
      </c>
      <c r="F10" s="121">
        <f>+IF('Data 2022'!F10=0,"",('Data 2022'!G10)*1000000/'Data 2022'!F10)</f>
        <v>1208581.3734713076</v>
      </c>
      <c r="G10" s="121">
        <f>+IF('Data 2022'!F10=0,"",('Data 2022'!G10-'Data 2022'!H10)*1000000/'Data 2022'!F10)</f>
        <v>941052.68109125108</v>
      </c>
      <c r="H10" s="120">
        <f>+IF('Data 2022'!F10=0,"",'Data 2022'!F10*1000/'Data 2022'!C10)</f>
        <v>0.18657305835892934</v>
      </c>
      <c r="I10" s="119">
        <f>+IF('Data 2022'!F10=0,"",'Data 2022'!G10*1000000/'Data 2022'!C10)</f>
        <v>225.48872312417728</v>
      </c>
      <c r="J10" s="119">
        <f>+IF('Data 2022'!I10=0,"",('Data 2022'!J10)*1000000/'Data 2022'!I10)</f>
        <v>1940580.5555555555</v>
      </c>
      <c r="K10" s="119">
        <f>+IF('Data 2022'!I10=0,"",('Data 2022'!J10-'Data 2022'!K10)*1000000/'Data 2022'!I10)</f>
        <v>1541083.888888889</v>
      </c>
      <c r="L10" s="120">
        <f>+IF('Data 2022'!I10=0,"",'Data 2022'!I10*1000/'Data 2022'!C10)</f>
        <v>0.39491004826678366</v>
      </c>
      <c r="M10" s="119">
        <f>+IF('Data 2022'!I10=0,"",'Data 2022'!J10*1000000/'Data 2022'!C10)</f>
        <v>766.35476086002632</v>
      </c>
      <c r="N10" s="119">
        <f>+IF('Data 2022'!L10=0,"",('Data 2022'!M10)*1000000/'Data 2022'!L10)</f>
        <v>829824.60513088864</v>
      </c>
      <c r="O10" s="119">
        <f>+IF('Data 2022'!L10=0,"",('Data 2022'!M10-'Data 2022'!N10)*1000000/'Data 2022'!L10)</f>
        <v>720458.75046475441</v>
      </c>
      <c r="P10" s="120">
        <f>+IF('Data 2022'!L10=0,"",'Data 2022'!L10*1000/'Data 2022'!C10)</f>
        <v>3.1864414216761738</v>
      </c>
      <c r="Q10" s="119">
        <f>+IF('Data 2022'!L10=0,"",'Data 2022'!M10*1000000/'Data 2022'!C10)</f>
        <v>2644.187494515138</v>
      </c>
      <c r="R10" s="119">
        <f>+IF('Data 2022'!O10=0,"",('Data 2022'!P10)*1000000/'Data 2022'!O10)</f>
        <v>162539.52676111768</v>
      </c>
      <c r="S10" s="119">
        <f>+IF('Data 2022'!O10=0,"",('Data 2022'!P10-'Data 2022'!Q10)*1000000/'Data 2022'!O10)</f>
        <v>161367.33815426996</v>
      </c>
      <c r="T10" s="120">
        <f>+IF('Data 2022'!O10=0,"",'Data 2022'!O10*1000/'Data 2022'!C10)</f>
        <v>3.5678806494076349</v>
      </c>
      <c r="U10" s="119">
        <f>+IF('Data 2022'!O10=0,"",'Data 2022'!P10*1000000/'Data 2022'!C10)</f>
        <v>579.92163229486619</v>
      </c>
      <c r="V10" s="119">
        <f>+IF('Data 2022'!X10=0,"",('Data 2022'!Y10)*1000000/'Data 2022'!X10)</f>
        <v>1470427.45770209</v>
      </c>
      <c r="W10" s="119">
        <f>+IF('Data 2022'!X10=0,"",('Data 2022'!Y10-'Data 2022'!Z10)*1000000/'Data 2022'!X10)</f>
        <v>1096368.424932729</v>
      </c>
      <c r="X10" s="120">
        <f>+IF('Data 2022'!X10=0,"",'Data 2022'!X10*1000/'Data 2022'!C10)</f>
        <v>2.3807810443176831</v>
      </c>
      <c r="Y10" s="119">
        <f>+IF('Data 2022'!X10=0,"",'Data 2022'!Y10*1000000/'Data 2022'!C10)</f>
        <v>3500.7658183413778</v>
      </c>
      <c r="Z10" s="119">
        <f>+IF('Data 2022'!AA10=0,"",('Data 2022'!AB10)*1000000/'Data 2022'!AA10)</f>
        <v>885158.96642824926</v>
      </c>
      <c r="AA10" s="119">
        <f>+IF('Data 2022'!AA10=0,"",('Data 2022'!AB10-'Data 2022'!AC10)*1000000/'Data 2022'!AA10)</f>
        <v>805999.5972678652</v>
      </c>
      <c r="AB10" s="120">
        <f>+IF('Data 2022'!AA10=0,"",'Data 2022'!AA10*1000/'Data 2022'!C10)</f>
        <v>2.7238262395787625</v>
      </c>
      <c r="AC10" s="119">
        <f>+IF('Data 2022'!AA10=0,"",'Data 2022'!AB10*1000000/'Data 2022'!C10)</f>
        <v>2411.0192189556824</v>
      </c>
      <c r="AD10" s="119">
        <f>+IF('Data 2022'!AD10=0,"",('Data 2022'!AE10)*1000000/'Data 2022'!AD10)</f>
        <v>28515.905098520601</v>
      </c>
      <c r="AE10" s="119">
        <f>+IF('Data 2022'!AD10=0,"",('Data 2022'!AE10-'Data 2022'!AF10)*1000000/'Data 2022'!AD10)</f>
        <v>28515.905098520601</v>
      </c>
      <c r="AF10" s="120">
        <f>+IF('Data 2022'!AD10=0,"",'Data 2022'!AD10*1000/'Data 2022'!C10)</f>
        <v>4.1464677490127251</v>
      </c>
      <c r="AG10" s="119">
        <f>+IF('Data 2022'!AD10=0,"",'Data 2022'!AE10*1000000/'Data 2022'!C10)</f>
        <v>118.24028082492322</v>
      </c>
      <c r="AH10" s="119">
        <f>+IF('Data 2022'!AG10=0,"",('Data 2022'!AH10)*1000000/'Data 2022'!AG10)</f>
        <v>147682.9134245466</v>
      </c>
      <c r="AI10" s="119">
        <f>+IF('Data 2022'!AG10=0,"",('Data 2022'!AH10-'Data 2022'!AI10)*1000000/'Data 2022'!AG10)</f>
        <v>147682.9134245466</v>
      </c>
      <c r="AJ10" s="120">
        <f>+IF('Data 2022'!AG10=0,"",'Data 2022'!AG10*1000/'Data 2022'!C10)</f>
        <v>3.0338745063624395</v>
      </c>
      <c r="AK10" s="119">
        <f>+IF('Data 2022'!AG10=0,"",'Data 2022'!AH10*1000000/'Data 2022'!C10)</f>
        <v>448.05142606406321</v>
      </c>
      <c r="AL10" s="119">
        <f>+IF('Data 2022'!AJ10=0,"",('Data 2022'!AK10)*1000000/'Data 2022'!AJ10)</f>
        <v>294644.69029652566</v>
      </c>
      <c r="AM10" s="119">
        <f>+IF('Data 2022'!AJ10=0,"",('Data 2022'!AK10-'Data 2022'!AL10)*1000000/'Data 2022'!AJ10)</f>
        <v>286549.34912665724</v>
      </c>
      <c r="AN10" s="120">
        <f>+IF('Data 2022'!AJ10=0,"",'Data 2022'!AJ10*1000/'Data 2022'!C10)</f>
        <v>4.3786309784993422</v>
      </c>
      <c r="AO10" s="119">
        <f>+IF('Data 2022'!AJ10=0,"",'Data 2022'!AK10*1000000/'Data 2022'!C10)</f>
        <v>1290.1403685827117</v>
      </c>
      <c r="AP10" s="119">
        <f>+IF('Data 2022'!AM10=0,"",('Data 2022'!AN10)*1000000/'Data 2022'!AM10)</f>
        <v>64526.45</v>
      </c>
      <c r="AQ10" s="119" t="e">
        <f>+IF('Data 2022'!AM10=0,"",('Data 2022'!AN10-'Data 2022'!#REF!)*1000000/'Data 2022'!AM10)</f>
        <v>#REF!</v>
      </c>
      <c r="AR10" s="120">
        <f>+IF('Data 2022'!AM10=0,"",'Data 2022'!AM10*1000/'Data 2022'!C10)</f>
        <v>0.87757788503729706</v>
      </c>
      <c r="AS10" s="119">
        <f>+IF('Data 2022'!AM10=0,"",'Data 2022'!AN10*1000000/'Data 2022'!C10)</f>
        <v>56.626985519964897</v>
      </c>
      <c r="AT10" s="119">
        <f>+IF('Data 2022'!AO10=0,"",('Data 2022'!AP10)*1000000/'Data 2022'!AO10)</f>
        <v>80849.947487206999</v>
      </c>
      <c r="AU10" s="119" t="e">
        <f>+IF('Data 2022'!AO10=0,"",('Data 2022'!AP10-'Data 2022'!#REF!)*1000000/'Data 2022'!AO10)</f>
        <v>#REF!</v>
      </c>
      <c r="AV10" s="120">
        <f>+IF('Data 2022'!AO10=0,"",'Data 2022'!AO10*1000/'Data 2022'!C10)</f>
        <v>1.9636243966652041</v>
      </c>
      <c r="AW10" s="119">
        <f>+IF('Data 2022'!AO10=0,"",'Data 2022'!AP10*1000000/'Data 2022'!C10)</f>
        <v>158.75892935498027</v>
      </c>
      <c r="AX10" s="119">
        <f>+IF('Data 2022'!U10=0,"",('Data 2022'!V10)*1000000/'Data 2022'!U10)</f>
        <v>591907.88321167883</v>
      </c>
      <c r="AY10" s="119">
        <f>+IF('Data 2022'!U10=0,"",('Data 2022'!V10-'Data 2022'!W10)*1000000/'Data 2022'!U10)</f>
        <v>295953.91727493919</v>
      </c>
      <c r="AZ10" s="120">
        <f>+IF('Data 2022'!U10=0,"",'Data 2022'!U10*1000/'Data 2022'!C10)</f>
        <v>0.90171127687582275</v>
      </c>
      <c r="BA10" s="119">
        <f>+IF('Data 2022'!U10=0,"",'Data 2022'!V10*1000000/'Data 2022'!C10)</f>
        <v>533.73001316366833</v>
      </c>
      <c r="BB10" s="119">
        <f>+IF(AT10="","",+IF('Data 2022'!BC10=0,0,('Data 2022'!BD10)*1000000/'Data 2022'!BC10))</f>
        <v>445891.58642238739</v>
      </c>
      <c r="BC10" s="119" t="e">
        <f>+IF(AU10="","",+IF('Data 2022'!BC10=0,"",('Data 2022'!BD10-'Data 2022'!BE10)*1000000/'Data 2022'!BC10))</f>
        <v>#REF!</v>
      </c>
      <c r="BD10" s="120">
        <f>+IF(AV10="","",IF('Data 2022'!BC10=0,"",'Data 2022'!BC10*1000/'Data 2022'!C10))</f>
        <v>29.714918824045633</v>
      </c>
      <c r="BE10" s="119">
        <f>+IF(AW10="","",IF('Data 2022'!BC10=0,"",('Data 2022'!BD10-'Data 2022'!BE10)*1000000/'Data 2022'!C10))</f>
        <v>11280.802720491443</v>
      </c>
      <c r="BF10" s="119">
        <f>+IF('Data 2022'!BC10-'Data 2022'!BF10=0,"",('Data 2022'!BD10-'Data 2022'!BG10)*1000000/('Data 2022'!BC10-'Data 2022'!BF10))</f>
        <v>485018.37695035693</v>
      </c>
      <c r="BG10" s="119" t="e">
        <f>+IF('Data 2022'!BC10-'Data 2022'!BF10=0,"",('Data 2022'!BD10-'Data 2022'!BE10-'Data 2022'!BG10-'Data 2022'!#REF!)*1000000/('Data 2022'!BC10-'Data 2022'!BF10))</f>
        <v>#REF!</v>
      </c>
      <c r="BH10" s="120">
        <f>+IF('Data 2022'!BC10-'Data 2022'!BF10=0,"",('Data 2022'!BC10-'Data 2022'!BF10)*1000/'Data 2022'!C10)</f>
        <v>26.873716542343132</v>
      </c>
      <c r="BI10" s="119" t="e">
        <f>+IF('Data 2022'!BC10-'Data 2022'!BF10=0,"",('Data 2022'!BD10-'Data 2022'!BE10-'Data 2022'!BG10-'Data 2022'!#REF!)*1000000/'Data 2022'!C10)</f>
        <v>#REF!</v>
      </c>
      <c r="BJ10" s="119">
        <f>+IF('Data 2022'!BF10=0,"",('Data 2022'!BG10)*1000000/'Data 2022'!BF10)</f>
        <v>75808.018408982098</v>
      </c>
      <c r="BK10" s="119" t="e">
        <f>+IF('Data 2022'!BF10=0,"",('Data 2022'!BG10-'Data 2022'!#REF!)*1000000/'Data 2022'!BF10)</f>
        <v>#REF!</v>
      </c>
      <c r="BL10" s="120">
        <f>+IF('Data 2022'!BF10=0,"",'Data 2022'!BF10*1000/'Data 2022'!C10)</f>
        <v>2.8412022817025013</v>
      </c>
      <c r="BM10" s="119" t="e">
        <f>+IF('Data 2022'!BF10=0,"",('Data 2022'!BG10-'Data 2022'!#REF!)*1000000/'Data 2022'!C10)</f>
        <v>#REF!</v>
      </c>
      <c r="BN10" s="119">
        <f>+IF('Data 2022'!L10+'Data 2022'!O10+'Data 2022'!X10+'Data 2022'!AA10=0,"",('Data 2022'!M10+'Data 2022'!P10+'Data 2022'!Y10+'Data 2022'!AB10)*1000000/('Data 2022'!L10+'Data 2022'!O10+'Data 2022'!X10+'Data 2022'!AA10))</f>
        <v>770381.02603000763</v>
      </c>
      <c r="BO10" s="119">
        <f>+IF('Data 2022'!L10+'Data 2022'!O10+'Data 2022'!X10+'Data 2022'!AA10=0,"",('Data 2022'!M10-'Data 2022'!N10+'Data 2022'!P10-'Data 2022'!Q10+'Data 2022'!Y10-'Data 2022'!Z10+'Data 2022'!AB10-'Data 2022'!AC10)*1000000/('Data 2022'!L10+'Data 2022'!O10+'Data 2022'!X10+'Data 2022'!AA10))</f>
        <v>647364.93441622111</v>
      </c>
      <c r="BP10" s="120">
        <f>+('Data 2022'!L10+'Data 2022'!O10+'Data 2022'!X10+'Data 2022'!AA10)*1000/'Data 2022'!C10</f>
        <v>11.858929354980255</v>
      </c>
      <c r="BQ10" s="119">
        <f>+('Data 2022'!M10-'Data 2022'!N10+'Data 2022'!P10-'Data 2022'!Q10+'Data 2022'!Y10-'Data 2022'!Z10+'Data 2022'!AB10-'Data 2022'!AC10)*1000000/('Data 2022'!C10)</f>
        <v>7677.0550241333922</v>
      </c>
      <c r="BR10" s="122">
        <f>+IF('Data 2022'!AU10=0,"",'Data 2022'!AU10*1000/'Data 2022'!$C10)</f>
        <v>1.5357612988152698</v>
      </c>
      <c r="BS10" s="122">
        <f>+IF('Data 2022'!AV10=0,"",'Data 2022'!AV10*1000/'Data 2022'!$C10)</f>
        <v>0.1755155770074594</v>
      </c>
      <c r="BT10" s="122">
        <f>+IF('Data 2022'!AS10=0,"",'Data 2022'!AS10*1000/'Data 2022'!$C10)</f>
        <v>4.387889425186485E-2</v>
      </c>
      <c r="BU10" s="122">
        <f>+IF('Data 2022'!AT10=0,"",'Data 2022'!AT10*1000/'Data 2022'!$C10)</f>
        <v>0.13163668275559456</v>
      </c>
      <c r="BV10" s="122">
        <f>+IF('Data 2022'!AU10=0,"",'Data 2022'!AU10*1000/'Data 2022'!$C10)</f>
        <v>1.5357612988152698</v>
      </c>
      <c r="BW10" s="122">
        <f>+IF('Data 2022'!AV10=0,"",'Data 2022'!AV10*1000/'Data 2022'!$C10)</f>
        <v>0.1755155770074594</v>
      </c>
      <c r="BX10" s="122">
        <f>+IF('Data 2022'!AW10=0,"",'Data 2022'!AW10*1000/'Data 2022'!$C10)</f>
        <v>1.2724879333040808</v>
      </c>
      <c r="BY10" s="122">
        <f>+IF('Data 2022'!AX10=0,"",'Data 2022'!AX10*1000/'Data 2022'!$C10)</f>
        <v>0.13163668275559456</v>
      </c>
      <c r="BZ10" s="122">
        <f>+IF('Data 2022'!AY10=0,"",'Data 2022'!AY10*1000/'Data 2022'!$C10)</f>
        <v>0.92145677928916192</v>
      </c>
      <c r="CA10" s="122">
        <f>+IF('Data 2022'!AZ10=0,"",'Data 2022'!AZ10*1000/'Data 2022'!$C10)</f>
        <v>0.30715225976305399</v>
      </c>
      <c r="CB10" s="122">
        <f>+IF('Data 2022'!BA10=0,"",'Data 2022'!BA10*1000/'Data 2022'!$C10)</f>
        <v>3.8174637999122423</v>
      </c>
      <c r="CC10" s="122">
        <f>+IF('Data 2022'!BB10=0,"",'Data 2022'!BB10*1000/'Data 2022'!$C10)</f>
        <v>0.78982009653356733</v>
      </c>
      <c r="CF10" s="81" t="e">
        <f>+IF('Data 2022'!BD10-'Data 2022'!BG10-'Data 2022'!E10+'Data 2022'!BE10+'Data 2022'!#REF!+'Data 2022'!#REF!=0,"",('Data 2022'!BD10-'Data 2022'!BG10-'Data 2022'!E10+'Data 2022'!BE10+'Data 2022'!#REF!+'Data 2022'!#REF!)*1000000/('Data 2022'!BC10-'Data 2022'!BF10-'Data 2022'!D10))</f>
        <v>#REF!</v>
      </c>
      <c r="CG10" s="82">
        <f>+IF('Data 2022'!BD10-'Data 2022'!BG10-'Data 2022'!E10=0,"",('Data 2022'!BD10-'Data 2022'!BG10-'Data 2022'!E10)*1000000/('Data 2022'!BC10-'Data 2022'!BF10-'Data 2022'!D10))</f>
        <v>502704.75034185266</v>
      </c>
      <c r="CH10" s="83">
        <f>+IF('Data 2022'!BC10-'Data 2022'!BF10-'Data 2022'!D10=0,"",('Data 2022'!BC10-'Data 2022'!BF10-'Data 2022'!D10)*1000/'Data 2022'!C10)</f>
        <v>24.901096972356296</v>
      </c>
      <c r="CI10" s="84">
        <f>+IF('Data 2022'!BD10-'Data 2022'!BG10-'Data 2022'!E10=0,"",('Data 2022'!BD10-'Data 2022'!BG10-'Data 2022'!E10)*1000000/'Data 2022'!C10)</f>
        <v>12517.899736726635</v>
      </c>
    </row>
    <row r="11" spans="1:87" x14ac:dyDescent="0.25">
      <c r="A11" s="92" t="s">
        <v>8</v>
      </c>
      <c r="B11" s="119">
        <f>+IF('Data 2022'!D11=0,"",('Data 2022'!E11)*1000000/'Data 2022'!D11)</f>
        <v>244019.13875598088</v>
      </c>
      <c r="C11" s="119">
        <f>+IF('Data 2022'!D11=0,"",('Data 2022'!E11-'Data 2022'!F32)*1000000/'Data 2022'!D11)</f>
        <v>244019.13875598088</v>
      </c>
      <c r="D11" s="120">
        <f>+IF('Data 2022'!D11=0,"",'Data 2022'!D11*1000/'Data 2022'!C11)</f>
        <v>1.2150809569489258</v>
      </c>
      <c r="E11" s="119">
        <f>+IF('Data 2022'!D11=0,"",'Data 2022'!E11*1000000/'Data 2022'!C11)</f>
        <v>296.50300863346996</v>
      </c>
      <c r="F11" s="121" t="str">
        <f>+IF('Data 2022'!F11=0,"",('Data 2022'!G11)*1000000/'Data 2022'!F11)</f>
        <v/>
      </c>
      <c r="G11" s="121" t="str">
        <f>+IF('Data 2022'!F11=0,"",('Data 2022'!G11-'Data 2022'!H11)*1000000/'Data 2022'!F11)</f>
        <v/>
      </c>
      <c r="H11" s="120" t="str">
        <f>+IF('Data 2022'!F11=0,"",'Data 2022'!F11*1000/'Data 2022'!C11)</f>
        <v/>
      </c>
      <c r="I11" s="119" t="str">
        <f>+IF('Data 2022'!F11=0,"",'Data 2022'!G11*1000000/'Data 2022'!C11)</f>
        <v/>
      </c>
      <c r="J11" s="119">
        <f>+IF('Data 2022'!I11=0,"",('Data 2022'!J11)*1000000/'Data 2022'!I11)</f>
        <v>1687258.6872586873</v>
      </c>
      <c r="K11" s="119">
        <f>+IF('Data 2022'!I11=0,"",('Data 2022'!J11-'Data 2022'!K11)*1000000/'Data 2022'!I11)</f>
        <v>1409266.4092664092</v>
      </c>
      <c r="L11" s="120">
        <f>+IF('Data 2022'!I11=0,"",'Data 2022'!I11*1000/'Data 2022'!C11)</f>
        <v>0.37644254527484666</v>
      </c>
      <c r="M11" s="119">
        <f>+IF('Data 2022'!I11=0,"",'Data 2022'!J11*1000000/'Data 2022'!C11)</f>
        <v>635.15595476875671</v>
      </c>
      <c r="N11" s="119">
        <f>+IF('Data 2022'!L11=0,"",('Data 2022'!M11)*1000000/'Data 2022'!L11)</f>
        <v>506787.33031674207</v>
      </c>
      <c r="O11" s="119">
        <f>+IF('Data 2022'!L11=0,"",('Data 2022'!M11-'Data 2022'!N11)*1000000/'Data 2022'!L11)</f>
        <v>457918.55203619908</v>
      </c>
      <c r="P11" s="120">
        <f>+IF('Data 2022'!L11=0,"",'Data 2022'!L11*1000/'Data 2022'!C11)</f>
        <v>1.6060579634312957</v>
      </c>
      <c r="Q11" s="119">
        <f>+IF('Data 2022'!L11=0,"",'Data 2022'!M11*1000000/'Data 2022'!C11)</f>
        <v>813.92982762129009</v>
      </c>
      <c r="R11" s="119">
        <f>+IF('Data 2022'!O11=0,"",('Data 2022'!P11)*1000000/'Data 2022'!O11)</f>
        <v>90625</v>
      </c>
      <c r="S11" s="119">
        <f>+IF('Data 2022'!O11=0,"",('Data 2022'!P11-'Data 2022'!Q11)*1000000/'Data 2022'!O11)</f>
        <v>90625</v>
      </c>
      <c r="T11" s="120">
        <f>+IF('Data 2022'!O11=0,"",'Data 2022'!O11*1000/'Data 2022'!C11)</f>
        <v>4.1859248277666348</v>
      </c>
      <c r="U11" s="119">
        <f>+IF('Data 2022'!O11=0,"",'Data 2022'!P11*1000000/'Data 2022'!C11)</f>
        <v>379.34943751635126</v>
      </c>
      <c r="V11" s="119">
        <f>+IF('Data 2022'!X11=0,"",('Data 2022'!Y11)*1000000/'Data 2022'!X11)</f>
        <v>1351016.7992926615</v>
      </c>
      <c r="W11" s="119">
        <f>+IF('Data 2022'!X11=0,"",('Data 2022'!Y11-'Data 2022'!Z11)*1000000/'Data 2022'!X11)</f>
        <v>1171529.619805482</v>
      </c>
      <c r="X11" s="120">
        <f>+IF('Data 2022'!X11=0,"",'Data 2022'!X11*1000/'Data 2022'!C11)</f>
        <v>1.6438475625708555</v>
      </c>
      <c r="Y11" s="119">
        <f>+IF('Data 2022'!X11=0,"",'Data 2022'!Y11*1000000/'Data 2022'!C11)</f>
        <v>2220.8656725095202</v>
      </c>
      <c r="Z11" s="119">
        <f>+IF('Data 2022'!AA11=0,"",('Data 2022'!AB11)*1000000/'Data 2022'!AA11)</f>
        <v>583400.48348106374</v>
      </c>
      <c r="AA11" s="119">
        <f>+IF('Data 2022'!AA11=0,"",('Data 2022'!AB11-'Data 2022'!AC11)*1000000/'Data 2022'!AA11)</f>
        <v>512489.92747784051</v>
      </c>
      <c r="AB11" s="120">
        <f>+IF('Data 2022'!AA11=0,"",'Data 2022'!AA11*1000/'Data 2022'!C11)</f>
        <v>1.8037266358536088</v>
      </c>
      <c r="AC11" s="119">
        <f>+IF('Data 2022'!AA11=0,"",'Data 2022'!AB11*1000000/'Data 2022'!C11)</f>
        <v>1052.2949914246678</v>
      </c>
      <c r="AD11" s="119">
        <f>+IF('Data 2022'!AD11=0,"",('Data 2022'!AE11)*1000000/'Data 2022'!AD11)</f>
        <v>24336.283185840708</v>
      </c>
      <c r="AE11" s="119">
        <f>+IF('Data 2022'!AD11=0,"",('Data 2022'!AE11-'Data 2022'!AF11)*1000000/'Data 2022'!AD11)</f>
        <v>24336.283185840708</v>
      </c>
      <c r="AF11" s="120">
        <f>+IF('Data 2022'!AD11=0,"",'Data 2022'!AD11*1000/'Data 2022'!C11)</f>
        <v>1.9708729397401239</v>
      </c>
      <c r="AG11" s="119">
        <f>+IF('Data 2022'!AD11=0,"",'Data 2022'!AE11*1000000/'Data 2022'!C11)</f>
        <v>47.963721984826023</v>
      </c>
      <c r="AH11" s="119">
        <f>+IF('Data 2022'!AG11=0,"",('Data 2022'!AH11)*1000000/'Data 2022'!AG11)</f>
        <v>212574.85029940121</v>
      </c>
      <c r="AI11" s="119">
        <f>+IF('Data 2022'!AG11=0,"",('Data 2022'!AH11-'Data 2022'!AI11)*1000000/'Data 2022'!AG11)</f>
        <v>212574.85029940121</v>
      </c>
      <c r="AJ11" s="120">
        <f>+IF('Data 2022'!AG11=0,"",'Data 2022'!AG11*1000/'Data 2022'!C11)</f>
        <v>0.48545100433126942</v>
      </c>
      <c r="AK11" s="119">
        <f>+IF('Data 2022'!AG11=0,"",'Data 2022'!AH11*1000000/'Data 2022'!C11)</f>
        <v>103.19467457341356</v>
      </c>
      <c r="AL11" s="119">
        <f>+IF('Data 2022'!AJ11=0,"",('Data 2022'!AK11)*1000000/'Data 2022'!AJ11)</f>
        <v>295657.34681737062</v>
      </c>
      <c r="AM11" s="119">
        <f>+IF('Data 2022'!AJ11=0,"",('Data 2022'!AK11-'Data 2022'!AL11)*1000000/'Data 2022'!AJ11)</f>
        <v>291493.15883402736</v>
      </c>
      <c r="AN11" s="120">
        <f>+IF('Data 2022'!AJ11=0,"",'Data 2022'!AJ11*1000/'Data 2022'!C11)</f>
        <v>2.4432429289846227</v>
      </c>
      <c r="AO11" s="119">
        <f>+IF('Data 2022'!AJ11=0,"",'Data 2022'!AK11*1000000/'Data 2022'!C11)</f>
        <v>722.362722013895</v>
      </c>
      <c r="AP11" s="119">
        <f>+IF('Data 2022'!AM11=0,"",('Data 2022'!AN11)*1000000/'Data 2022'!AM11)</f>
        <v>90909.090909090897</v>
      </c>
      <c r="AQ11" s="119" t="e">
        <f>+IF('Data 2022'!AM11=0,"",('Data 2022'!AN11-'Data 2022'!#REF!)*1000000/'Data 2022'!AM11)</f>
        <v>#REF!</v>
      </c>
      <c r="AR11" s="120">
        <f>+IF('Data 2022'!AM11=0,"",'Data 2022'!AM11*1000/'Data 2022'!C11)</f>
        <v>3.197581465655068E-2</v>
      </c>
      <c r="AS11" s="119">
        <f>+IF('Data 2022'!AM11=0,"",'Data 2022'!AN11*1000000/'Data 2022'!C11)</f>
        <v>2.9068922415046075</v>
      </c>
      <c r="AT11" s="119">
        <f>+IF('Data 2022'!AO11=0,"",('Data 2022'!AP11)*1000000/'Data 2022'!AO11)</f>
        <v>81081.08108108108</v>
      </c>
      <c r="AU11" s="119" t="e">
        <f>+IF('Data 2022'!AO11=0,"",('Data 2022'!AP11-'Data 2022'!#REF!)*1000000/'Data 2022'!AO11)</f>
        <v>#REF!</v>
      </c>
      <c r="AV11" s="120">
        <f>+IF('Data 2022'!AO11=0,"",'Data 2022'!AO11*1000/'Data 2022'!C11)</f>
        <v>0.37644254527484666</v>
      </c>
      <c r="AW11" s="119">
        <f>+IF('Data 2022'!AO11=0,"",'Data 2022'!AP11*1000000/'Data 2022'!C11)</f>
        <v>30.522368535798378</v>
      </c>
      <c r="AX11" s="119">
        <f>+IF('Data 2022'!U11=0,"",('Data 2022'!V11)*1000000/'Data 2022'!U11)</f>
        <v>513812.15469613264</v>
      </c>
      <c r="AY11" s="119">
        <f>+IF('Data 2022'!U11=0,"",('Data 2022'!V11-'Data 2022'!W11)*1000000/'Data 2022'!U11)</f>
        <v>272559.85267034988</v>
      </c>
      <c r="AZ11" s="120">
        <f>+IF('Data 2022'!U11=0,"",'Data 2022'!U11*1000/'Data 2022'!C11)</f>
        <v>0.78922124356850087</v>
      </c>
      <c r="BA11" s="119">
        <f>+IF('Data 2022'!U11=0,"",'Data 2022'!V11*1000000/'Data 2022'!C11)</f>
        <v>405.51146768989275</v>
      </c>
      <c r="BB11" s="119">
        <f>+IF(AT11="","",+IF('Data 2022'!BC11=0,0,('Data 2022'!BD11)*1000000/'Data 2022'!BC11))</f>
        <v>396411.0929853181</v>
      </c>
      <c r="BC11" s="119" t="e">
        <f>+IF(AU11="","",+IF('Data 2022'!BC11=0,"",('Data 2022'!BD11-'Data 2022'!BE11)*1000000/'Data 2022'!BC11))</f>
        <v>#REF!</v>
      </c>
      <c r="BD11" s="120">
        <f>+IF(AV11="","",IF('Data 2022'!BC11=0,"",'Data 2022'!BC11*1000/'Data 2022'!C11))</f>
        <v>16.92828696840208</v>
      </c>
      <c r="BE11" s="119">
        <f>+IF(AW11="","",IF('Data 2022'!BC11=0,"",('Data 2022'!BD11-'Data 2022'!BE11)*1000000/'Data 2022'!C11))</f>
        <v>5903.8981424958574</v>
      </c>
      <c r="BF11" s="119">
        <f>+IF('Data 2022'!BC11-'Data 2022'!BF11=0,"",('Data 2022'!BD11-'Data 2022'!BG11)*1000000/('Data 2022'!BC11-'Data 2022'!BF11))</f>
        <v>404187.92891078652</v>
      </c>
      <c r="BG11" s="119" t="e">
        <f>+IF('Data 2022'!BC11-'Data 2022'!BF11=0,"",('Data 2022'!BD11-'Data 2022'!BE11-'Data 2022'!BG11-'Data 2022'!#REF!)*1000000/('Data 2022'!BC11-'Data 2022'!BF11))</f>
        <v>#REF!</v>
      </c>
      <c r="BH11" s="120">
        <f>+IF('Data 2022'!BC11-'Data 2022'!BF11=0,"",('Data 2022'!BC11-'Data 2022'!BF11)*1000/'Data 2022'!C11)</f>
        <v>16.519868608470688</v>
      </c>
      <c r="BI11" s="119" t="e">
        <f>+IF('Data 2022'!BC11-'Data 2022'!BF11=0,"",('Data 2022'!BD11-'Data 2022'!BE11-'Data 2022'!BG11-'Data 2022'!#REF!)*1000000/'Data 2022'!C11)</f>
        <v>#REF!</v>
      </c>
      <c r="BJ11" s="119">
        <f>+IF('Data 2022'!BF11=0,"",('Data 2022'!BG11)*1000000/'Data 2022'!BF11)</f>
        <v>81850.533807829197</v>
      </c>
      <c r="BK11" s="119" t="e">
        <f>+IF('Data 2022'!BF11=0,"",('Data 2022'!BG11-'Data 2022'!#REF!)*1000000/'Data 2022'!BF11)</f>
        <v>#REF!</v>
      </c>
      <c r="BL11" s="120">
        <f>+IF('Data 2022'!BF11=0,"",'Data 2022'!BF11*1000/'Data 2022'!C11)</f>
        <v>0.4084183599313973</v>
      </c>
      <c r="BM11" s="119" t="e">
        <f>+IF('Data 2022'!BF11=0,"",('Data 2022'!BG11-'Data 2022'!#REF!)*1000000/'Data 2022'!C11)</f>
        <v>#REF!</v>
      </c>
      <c r="BN11" s="119">
        <f>+IF('Data 2022'!L11+'Data 2022'!O11+'Data 2022'!X11+'Data 2022'!AA11=0,"",('Data 2022'!M11+'Data 2022'!P11+'Data 2022'!Y11+'Data 2022'!AB11)*1000000/('Data 2022'!L11+'Data 2022'!O11+'Data 2022'!X11+'Data 2022'!AA11))</f>
        <v>483404.12144093122</v>
      </c>
      <c r="BO11" s="119">
        <f>+IF('Data 2022'!L11+'Data 2022'!O11+'Data 2022'!X11+'Data 2022'!AA11=0,"",('Data 2022'!M11-'Data 2022'!N11+'Data 2022'!P11-'Data 2022'!Q11+'Data 2022'!Y11-'Data 2022'!Z11+'Data 2022'!AB11-'Data 2022'!AC11)*1000000/('Data 2022'!L11+'Data 2022'!O11+'Data 2022'!X11+'Data 2022'!AA11))</f>
        <v>429133.23894918984</v>
      </c>
      <c r="BP11" s="120">
        <f>+('Data 2022'!L11+'Data 2022'!O11+'Data 2022'!X11+'Data 2022'!AA11)*1000/'Data 2022'!C11</f>
        <v>9.239556989622395</v>
      </c>
      <c r="BQ11" s="119">
        <f>+('Data 2022'!M11-'Data 2022'!N11+'Data 2022'!P11-'Data 2022'!Q11+'Data 2022'!Y11-'Data 2022'!Z11+'Data 2022'!AB11-'Data 2022'!AC11)*1000000/('Data 2022'!C11)</f>
        <v>3965.0010174122845</v>
      </c>
      <c r="BR11" s="122">
        <f>+IF('Data 2022'!AU11=0,"",'Data 2022'!AU11*1000/'Data 2022'!$C11)</f>
        <v>0.50870614226330635</v>
      </c>
      <c r="BS11" s="122">
        <f>+IF('Data 2022'!AV11=0,"",'Data 2022'!AV11*1000/'Data 2022'!$C11)</f>
        <v>0.1162756896601843</v>
      </c>
      <c r="BT11" s="122">
        <f>+IF('Data 2022'!AS11=0,"",'Data 2022'!AS11*1000/'Data 2022'!$C11)</f>
        <v>0.43603383622569114</v>
      </c>
      <c r="BU11" s="122">
        <f>+IF('Data 2022'!AT11=0,"",'Data 2022'!AT11*1000/'Data 2022'!$C11)</f>
        <v>0.33429260777302983</v>
      </c>
      <c r="BV11" s="122">
        <f>+IF('Data 2022'!AU11=0,"",'Data 2022'!AU11*1000/'Data 2022'!$C11)</f>
        <v>0.50870614226330635</v>
      </c>
      <c r="BW11" s="122">
        <f>+IF('Data 2022'!AV11=0,"",'Data 2022'!AV11*1000/'Data 2022'!$C11)</f>
        <v>0.1162756896601843</v>
      </c>
      <c r="BX11" s="122">
        <f>+IF('Data 2022'!AW11=0,"",'Data 2022'!AW11*1000/'Data 2022'!$C11)</f>
        <v>0.46510275864073719</v>
      </c>
      <c r="BY11" s="122">
        <f>+IF('Data 2022'!AX11=0,"",'Data 2022'!AX11*1000/'Data 2022'!$C11)</f>
        <v>0.14534461207523036</v>
      </c>
      <c r="BZ11" s="122">
        <f>+IF('Data 2022'!AY11=0,"",'Data 2022'!AY11*1000/'Data 2022'!$C11)</f>
        <v>0.88660213365890528</v>
      </c>
      <c r="CA11" s="122">
        <f>+IF('Data 2022'!AZ11=0,"",'Data 2022'!AZ11*1000/'Data 2022'!$C11)</f>
        <v>0.36336153018807593</v>
      </c>
      <c r="CB11" s="122">
        <f>+IF('Data 2022'!BA11=0,"",'Data 2022'!BA11*1000/'Data 2022'!$C11)</f>
        <v>2.29644487078864</v>
      </c>
      <c r="CC11" s="122">
        <f>+IF('Data 2022'!BB11=0,"",'Data 2022'!BB11*1000/'Data 2022'!$C11)</f>
        <v>0.95927443969652049</v>
      </c>
      <c r="CF11" s="81" t="e">
        <f>+IF('Data 2022'!BD11-'Data 2022'!BG11-'Data 2022'!E11+'Data 2022'!BE11+'Data 2022'!#REF!+'Data 2022'!#REF!=0,"",('Data 2022'!BD11-'Data 2022'!BG11-'Data 2022'!E11+'Data 2022'!BE11+'Data 2022'!#REF!+'Data 2022'!#REF!)*1000000/('Data 2022'!BC11-'Data 2022'!BF11-'Data 2022'!D11))</f>
        <v>#REF!</v>
      </c>
      <c r="CG11" s="82">
        <f>+IF('Data 2022'!BD11-'Data 2022'!BG11-'Data 2022'!E11=0,"",('Data 2022'!BD11-'Data 2022'!BG11-'Data 2022'!E11)*1000000/('Data 2022'!BC11-'Data 2022'!BF11-'Data 2022'!D11))</f>
        <v>416904.08357075014</v>
      </c>
      <c r="CH11" s="83">
        <f>+IF('Data 2022'!BC11-'Data 2022'!BF11-'Data 2022'!D11=0,"",('Data 2022'!BC11-'Data 2022'!BF11-'Data 2022'!D11)*1000/'Data 2022'!C11)</f>
        <v>15.304787651521762</v>
      </c>
      <c r="CI11" s="84">
        <f>+IF('Data 2022'!BD11-'Data 2022'!BG11-'Data 2022'!E11=0,"",('Data 2022'!BD11-'Data 2022'!BG11-'Data 2022'!E11)*1000000/'Data 2022'!C11)</f>
        <v>6380.6284701026134</v>
      </c>
    </row>
    <row r="12" spans="1:87" x14ac:dyDescent="0.25">
      <c r="A12" s="92" t="s">
        <v>10</v>
      </c>
      <c r="B12" s="119">
        <f>+IF('Data 2022'!D12=0,"",('Data 2022'!E12)*1000000/'Data 2022'!D12)</f>
        <v>357664.23357664235</v>
      </c>
      <c r="C12" s="119" t="e">
        <f>+IF('Data 2022'!D12=0,"",('Data 2022'!E12-'Data 2022'!#REF!)*1000000/'Data 2022'!D12)</f>
        <v>#REF!</v>
      </c>
      <c r="D12" s="120">
        <f>+IF('Data 2022'!D12=0,"",'Data 2022'!D12*1000/'Data 2022'!C12)</f>
        <v>1.5808300319243047</v>
      </c>
      <c r="E12" s="119">
        <f>+IF('Data 2022'!D12=0,"",'Data 2022'!E12*1000000/'Data 2022'!C12)</f>
        <v>565.40636178314548</v>
      </c>
      <c r="F12" s="121">
        <f>+IF('Data 2022'!F12=0,"",('Data 2022'!G12)*1000000/'Data 2022'!F12)</f>
        <v>705714.28571428568</v>
      </c>
      <c r="G12" s="121">
        <f>+IF('Data 2022'!F12=0,"",('Data 2022'!G12-'Data 2022'!H12)*1000000/'Data 2022'!F12)</f>
        <v>660000</v>
      </c>
      <c r="H12" s="120">
        <f>+IF('Data 2022'!F12=0,"",'Data 2022'!F12*1000/'Data 2022'!C12)</f>
        <v>0.13462056232932035</v>
      </c>
      <c r="I12" s="119">
        <f>+IF('Data 2022'!F12=0,"",'Data 2022'!G12*1000000/'Data 2022'!C12)</f>
        <v>95.003653986691802</v>
      </c>
      <c r="J12" s="119">
        <f>+IF('Data 2022'!I12=0,"",('Data 2022'!J12)*1000000/'Data 2022'!I12)</f>
        <v>1402000</v>
      </c>
      <c r="K12" s="119">
        <f>+IF('Data 2022'!I12=0,"",('Data 2022'!J12-'Data 2022'!K12)*1000000/'Data 2022'!I12)</f>
        <v>1220000</v>
      </c>
      <c r="L12" s="120">
        <f>+IF('Data 2022'!I12=0,"",'Data 2022'!I12*1000/'Data 2022'!C12)</f>
        <v>0.19231508904188624</v>
      </c>
      <c r="M12" s="119">
        <f>+IF('Data 2022'!I12=0,"",'Data 2022'!J12*1000000/'Data 2022'!C12)</f>
        <v>269.62575483672447</v>
      </c>
      <c r="N12" s="119">
        <f>+IF('Data 2022'!L12=0,"",('Data 2022'!M12)*1000000/'Data 2022'!L12)</f>
        <v>820543.80664652563</v>
      </c>
      <c r="O12" s="119">
        <f>+IF('Data 2022'!L12=0,"",('Data 2022'!M12-'Data 2022'!N12)*1000000/'Data 2022'!L12)</f>
        <v>720241.69184290024</v>
      </c>
      <c r="P12" s="120">
        <f>+IF('Data 2022'!L12=0,"",'Data 2022'!L12*1000/'Data 2022'!C12)</f>
        <v>2.5462517789145735</v>
      </c>
      <c r="Q12" s="119">
        <f>+IF('Data 2022'!L12=0,"",'Data 2022'!M12*1000000/'Data 2022'!C12)</f>
        <v>2089.3111273510522</v>
      </c>
      <c r="R12" s="119">
        <f>+IF('Data 2022'!O12=0,"",('Data 2022'!P12)*1000000/'Data 2022'!O12)</f>
        <v>83756.345177664974</v>
      </c>
      <c r="S12" s="119">
        <f>+IF('Data 2022'!O12=0,"",('Data 2022'!P12-'Data 2022'!Q12)*1000000/'Data 2022'!O12)</f>
        <v>83756.345177664974</v>
      </c>
      <c r="T12" s="120">
        <f>+IF('Data 2022'!O12=0,"",'Data 2022'!O12*1000/'Data 2022'!C12)</f>
        <v>9.0926574099003812</v>
      </c>
      <c r="U12" s="119">
        <f>+IF('Data 2022'!O12=0,"",'Data 2022'!P12*1000000/'Data 2022'!C12)</f>
        <v>761.56775260586949</v>
      </c>
      <c r="V12" s="119">
        <f>+IF('Data 2022'!X12=0,"",('Data 2022'!Y12)*1000000/'Data 2022'!X12)</f>
        <v>1269214.4373673035</v>
      </c>
      <c r="W12" s="119">
        <f>+IF('Data 2022'!X12=0,"",('Data 2022'!Y12-'Data 2022'!Z12)*1000000/'Data 2022'!X12)</f>
        <v>995966.02972399152</v>
      </c>
      <c r="X12" s="120">
        <f>+IF('Data 2022'!X12=0,"",'Data 2022'!X12*1000/'Data 2022'!C12)</f>
        <v>1.8116081387745682</v>
      </c>
      <c r="Y12" s="119">
        <f>+IF('Data 2022'!X12=0,"",'Data 2022'!Y12*1000000/'Data 2022'!C12)</f>
        <v>2299.3192045847918</v>
      </c>
      <c r="Z12" s="119">
        <f>+IF('Data 2022'!AA12=0,"",('Data 2022'!AB12)*1000000/'Data 2022'!AA12)</f>
        <v>876306.43249649822</v>
      </c>
      <c r="AA12" s="119">
        <f>+IF('Data 2022'!AA12=0,"",('Data 2022'!AB12-'Data 2022'!AC12)*1000000/'Data 2022'!AA12)</f>
        <v>800668.03146212688</v>
      </c>
      <c r="AB12" s="120">
        <f>+IF('Data 2022'!AA12=0,"",'Data 2022'!AA12*1000/'Data 2022'!C12)</f>
        <v>3.569752682795492</v>
      </c>
      <c r="AC12" s="119">
        <f>+IF('Data 2022'!AA12=0,"",'Data 2022'!AB12*1000000/'Data 2022'!C12)</f>
        <v>3128.1972383553211</v>
      </c>
      <c r="AD12" s="119">
        <f>+IF('Data 2022'!AD12=0,"",('Data 2022'!AE12)*1000000/'Data 2022'!AD12)</f>
        <v>24120.08281573499</v>
      </c>
      <c r="AE12" s="119">
        <f>+IF('Data 2022'!AD12=0,"",('Data 2022'!AE12-'Data 2022'!AF12)*1000000/'Data 2022'!AD12)</f>
        <v>24120.08281573499</v>
      </c>
      <c r="AF12" s="120">
        <f>+IF('Data 2022'!AD12=0,"",'Data 2022'!AD12*1000/'Data 2022'!C12)</f>
        <v>3.7155275202892417</v>
      </c>
      <c r="AG12" s="119">
        <f>+IF('Data 2022'!AD12=0,"",'Data 2022'!AE12*1000000/'Data 2022'!C12)</f>
        <v>89.618831493518982</v>
      </c>
      <c r="AH12" s="119">
        <f>+IF('Data 2022'!AG12=0,"",('Data 2022'!AH12)*1000000/'Data 2022'!AG12)</f>
        <v>156867.19636776391</v>
      </c>
      <c r="AI12" s="119">
        <f>+IF('Data 2022'!AG12=0,"",('Data 2022'!AH12-'Data 2022'!AI12)*1000000/'Data 2022'!AG12)</f>
        <v>156753.68898978434</v>
      </c>
      <c r="AJ12" s="120">
        <f>+IF('Data 2022'!AG12=0,"",'Data 2022'!AG12*1000/'Data 2022'!C12)</f>
        <v>3.3885918689180352</v>
      </c>
      <c r="AK12" s="119">
        <f>+IF('Data 2022'!AG12=0,"",'Data 2022'!AH12*1000000/'Data 2022'!C12)</f>
        <v>531.55890611177358</v>
      </c>
      <c r="AL12" s="119">
        <f>+IF('Data 2022'!AJ12=0,"",('Data 2022'!AK12)*1000000/'Data 2022'!AJ12)</f>
        <v>229456.52173913043</v>
      </c>
      <c r="AM12" s="119">
        <f>+IF('Data 2022'!AJ12=0,"",('Data 2022'!AK12-'Data 2022'!AL12)*1000000/'Data 2022'!AJ12)</f>
        <v>228586.95652173914</v>
      </c>
      <c r="AN12" s="120">
        <f>+IF('Data 2022'!AJ12=0,"",'Data 2022'!AJ12*1000/'Data 2022'!C12)</f>
        <v>3.5385976383707067</v>
      </c>
      <c r="AO12" s="119">
        <f>+IF('Data 2022'!AJ12=0,"",'Data 2022'!AK12*1000000/'Data 2022'!C12)</f>
        <v>811.95430593484366</v>
      </c>
      <c r="AP12" s="119">
        <f>+IF('Data 2022'!AM12=0,"",('Data 2022'!AN12)*1000000/'Data 2022'!AM12)</f>
        <v>71428.57142857142</v>
      </c>
      <c r="AQ12" s="119" t="e">
        <f>+IF('Data 2022'!AM12=0,"",('Data 2022'!AN12-'Data 2022'!#REF!)*1000000/'Data 2022'!AM12)</f>
        <v>#REF!</v>
      </c>
      <c r="AR12" s="120">
        <f>+IF('Data 2022'!AM12=0,"",'Data 2022'!AM12*1000/'Data 2022'!C12)</f>
        <v>0.75387514904419406</v>
      </c>
      <c r="AS12" s="119">
        <f>+IF('Data 2022'!AM12=0,"",'Data 2022'!AN12*1000000/'Data 2022'!C12)</f>
        <v>53.84822493172814</v>
      </c>
      <c r="AT12" s="119">
        <f>+IF('Data 2022'!AO12=0,"",('Data 2022'!AP12)*1000000/'Data 2022'!AO12)</f>
        <v>76374.745417515267</v>
      </c>
      <c r="AU12" s="119" t="e">
        <f>+IF('Data 2022'!AO12=0,"",('Data 2022'!AP12-'Data 2022'!#REF!)*1000000/'Data 2022'!AO12)</f>
        <v>#REF!</v>
      </c>
      <c r="AV12" s="120">
        <f>+IF('Data 2022'!AO12=0,"",'Data 2022'!AO12*1000/'Data 2022'!C12)</f>
        <v>1.8885341743913227</v>
      </c>
      <c r="AW12" s="119">
        <f>+IF('Data 2022'!AO12=0,"",'Data 2022'!AP12*1000000/'Data 2022'!C12)</f>
        <v>144.23631678141467</v>
      </c>
      <c r="AX12" s="119">
        <f>+IF('Data 2022'!U12=0,"",('Data 2022'!V12)*1000000/'Data 2022'!U12)</f>
        <v>643750</v>
      </c>
      <c r="AY12" s="119">
        <f>+IF('Data 2022'!U12=0,"",('Data 2022'!V12-'Data 2022'!W12)*1000000/'Data 2022'!U12)</f>
        <v>330000.00000000006</v>
      </c>
      <c r="AZ12" s="120">
        <f>+IF('Data 2022'!U12=0,"",'Data 2022'!U12*1000/'Data 2022'!C12)</f>
        <v>0.61540828493403588</v>
      </c>
      <c r="BA12" s="119">
        <f>+IF('Data 2022'!U12=0,"",'Data 2022'!V12*1000000/'Data 2022'!C12)</f>
        <v>396.16908342628562</v>
      </c>
      <c r="BB12" s="119">
        <f>+IF(AT12="","",+IF('Data 2022'!BC12=0,0,('Data 2022'!BD12)*1000000/'Data 2022'!BC12))</f>
        <v>343528.14586963889</v>
      </c>
      <c r="BC12" s="119" t="e">
        <f>+IF(AU12="","",+IF('Data 2022'!BC12=0,"",('Data 2022'!BD12-'Data 2022'!BE12)*1000000/'Data 2022'!BC12))</f>
        <v>#REF!</v>
      </c>
      <c r="BD12" s="120">
        <f>+IF(AV12="","",IF('Data 2022'!BC12=0,"",'Data 2022'!BC12*1000/'Data 2022'!C12))</f>
        <v>32.886264856340631</v>
      </c>
      <c r="BE12" s="119">
        <f>+IF(AW12="","",IF('Data 2022'!BC12=0,"",('Data 2022'!BD12-'Data 2022'!BE12)*1000000/'Data 2022'!C12))</f>
        <v>10028.078003000117</v>
      </c>
      <c r="BF12" s="119">
        <f>+IF('Data 2022'!BC12-'Data 2022'!BF12=0,"",('Data 2022'!BD12-'Data 2022'!BG12)*1000000/('Data 2022'!BC12-'Data 2022'!BF12))</f>
        <v>366992.66192722978</v>
      </c>
      <c r="BG12" s="119" t="e">
        <f>+IF('Data 2022'!BC12-'Data 2022'!BF12=0,"",('Data 2022'!BD12-'Data 2022'!BE12-'Data 2022'!BG12-'Data 2022'!#REF!)*1000000/('Data 2022'!BC12-'Data 2022'!BF12))</f>
        <v>#REF!</v>
      </c>
      <c r="BH12" s="120">
        <f>+IF('Data 2022'!BC12-'Data 2022'!BF12=0,"",('Data 2022'!BC12-'Data 2022'!BF12)*1000/'Data 2022'!C12)</f>
        <v>30.243855532905116</v>
      </c>
      <c r="BI12" s="119" t="e">
        <f>+IF('Data 2022'!BC12-'Data 2022'!BF12=0,"",('Data 2022'!BD12-'Data 2022'!BE12-'Data 2022'!BG12-'Data 2022'!#REF!)*1000000/'Data 2022'!C12)</f>
        <v>#REF!</v>
      </c>
      <c r="BJ12" s="119">
        <f>+IF('Data 2022'!BF12=0,"",('Data 2022'!BG12)*1000000/'Data 2022'!BF12)</f>
        <v>74963.609898107708</v>
      </c>
      <c r="BK12" s="119" t="e">
        <f>+IF('Data 2022'!BF12=0,"",('Data 2022'!BG12-'Data 2022'!#REF!)*1000000/'Data 2022'!BF12)</f>
        <v>#REF!</v>
      </c>
      <c r="BL12" s="120">
        <f>+IF('Data 2022'!BF12=0,"",'Data 2022'!BF12*1000/'Data 2022'!C12)</f>
        <v>2.6424093234355168</v>
      </c>
      <c r="BM12" s="119" t="e">
        <f>+IF('Data 2022'!BF12=0,"",('Data 2022'!BG12-'Data 2022'!#REF!)*1000000/'Data 2022'!C12)</f>
        <v>#REF!</v>
      </c>
      <c r="BN12" s="119">
        <f>+IF('Data 2022'!L12+'Data 2022'!O12+'Data 2022'!X12+'Data 2022'!AA12=0,"",('Data 2022'!M12+'Data 2022'!P12+'Data 2022'!Y12+'Data 2022'!AB12)*1000000/('Data 2022'!L12+'Data 2022'!O12+'Data 2022'!X12+'Data 2022'!AA12))</f>
        <v>486384.4884861359</v>
      </c>
      <c r="BO12" s="119">
        <f>+IF('Data 2022'!L12+'Data 2022'!O12+'Data 2022'!X12+'Data 2022'!AA12=0,"",('Data 2022'!M12-'Data 2022'!N12+'Data 2022'!P12-'Data 2022'!Q12+'Data 2022'!Y12-'Data 2022'!Z12+'Data 2022'!AB12-'Data 2022'!AC12)*1000000/('Data 2022'!L12+'Data 2022'!O12+'Data 2022'!X12+'Data 2022'!AA12))</f>
        <v>426431.04110641562</v>
      </c>
      <c r="BP12" s="120">
        <f>+('Data 2022'!L12+'Data 2022'!O12+'Data 2022'!X12+'Data 2022'!AA12)*1000/'Data 2022'!C12</f>
        <v>17.020270010385016</v>
      </c>
      <c r="BQ12" s="119">
        <f>+('Data 2022'!M12-'Data 2022'!N12+'Data 2022'!P12-'Data 2022'!Q12+'Data 2022'!Y12-'Data 2022'!Z12+'Data 2022'!AB12-'Data 2022'!AC12)*1000000/('Data 2022'!C12)</f>
        <v>7257.9714604407864</v>
      </c>
      <c r="BR12" s="122">
        <f>+IF('Data 2022'!AU12=0,"",'Data 2022'!AU12*1000/'Data 2022'!$C12)</f>
        <v>1.3846686411015807</v>
      </c>
      <c r="BS12" s="122">
        <f>+IF('Data 2022'!AV12=0,"",'Data 2022'!AV12*1000/'Data 2022'!$C12)</f>
        <v>7.6926035616754485E-2</v>
      </c>
      <c r="BT12" s="122">
        <f>+IF('Data 2022'!AS12=0,"",'Data 2022'!AS12*1000/'Data 2022'!$C12)</f>
        <v>0.11538905342513174</v>
      </c>
      <c r="BU12" s="122">
        <f>+IF('Data 2022'!AT12=0,"",'Data 2022'!AT12*1000/'Data 2022'!$C12)</f>
        <v>3.8463017808377242E-2</v>
      </c>
      <c r="BV12" s="122">
        <f>+IF('Data 2022'!AU12=0,"",'Data 2022'!AU12*1000/'Data 2022'!$C12)</f>
        <v>1.3846686411015807</v>
      </c>
      <c r="BW12" s="122">
        <f>+IF('Data 2022'!AV12=0,"",'Data 2022'!AV12*1000/'Data 2022'!$C12)</f>
        <v>7.6926035616754485E-2</v>
      </c>
      <c r="BX12" s="122">
        <f>+IF('Data 2022'!AW12=0,"",'Data 2022'!AW12*1000/'Data 2022'!$C12)</f>
        <v>1.4615946767183354</v>
      </c>
      <c r="BY12" s="122">
        <f>+IF('Data 2022'!AX12=0,"",'Data 2022'!AX12*1000/'Data 2022'!$C12)</f>
        <v>0.23077810685026348</v>
      </c>
      <c r="BZ12" s="122">
        <f>+IF('Data 2022'!AY12=0,"",'Data 2022'!AY12*1000/'Data 2022'!$C12)</f>
        <v>0.53848224931728139</v>
      </c>
      <c r="CA12" s="122">
        <f>+IF('Data 2022'!AZ12=0,"",'Data 2022'!AZ12*1000/'Data 2022'!$C12)</f>
        <v>0.11538905342513174</v>
      </c>
      <c r="CB12" s="122">
        <f>+IF('Data 2022'!BA12=0,"",'Data 2022'!BA12*1000/'Data 2022'!$C12)</f>
        <v>3.615523673987461</v>
      </c>
      <c r="CC12" s="122">
        <f>+IF('Data 2022'!BB12=0,"",'Data 2022'!BB12*1000/'Data 2022'!$C12)</f>
        <v>0.46155621370052696</v>
      </c>
      <c r="CF12" s="81" t="e">
        <f>+IF('Data 2022'!BD12-'Data 2022'!BG12-'Data 2022'!E12+'Data 2022'!BE12+'Data 2022'!#REF!+'Data 2022'!#REF!=0,"",('Data 2022'!BD12-'Data 2022'!BG12-'Data 2022'!E12+'Data 2022'!BE12+'Data 2022'!#REF!+'Data 2022'!#REF!)*1000000/('Data 2022'!BC12-'Data 2022'!BF12-'Data 2022'!D12))</f>
        <v>#REF!</v>
      </c>
      <c r="CG12" s="82">
        <f>+IF('Data 2022'!BD12-'Data 2022'!BG12-'Data 2022'!E12=0,"",('Data 2022'!BD12-'Data 2022'!BG12-'Data 2022'!E12)*1000000/('Data 2022'!BC12-'Data 2022'!BF12-'Data 2022'!D12))</f>
        <v>367507.14563680044</v>
      </c>
      <c r="CH12" s="83">
        <f>+IF('Data 2022'!BC12-'Data 2022'!BF12-'Data 2022'!D12=0,"",('Data 2022'!BC12-'Data 2022'!BF12-'Data 2022'!D12)*1000/'Data 2022'!C12)</f>
        <v>28.663025500980808</v>
      </c>
      <c r="CI12" s="84">
        <f>+IF('Data 2022'!BD12-'Data 2022'!BG12-'Data 2022'!E12=0,"",('Data 2022'!BD12-'Data 2022'!BG12-'Data 2022'!E12)*1000000/'Data 2022'!C12)</f>
        <v>10533.866687180278</v>
      </c>
    </row>
    <row r="13" spans="1:87" x14ac:dyDescent="0.25">
      <c r="A13" s="92" t="s">
        <v>11</v>
      </c>
      <c r="B13" s="119">
        <f>+IF('Data 2022'!D13=0,"",('Data 2022'!E13)*1000000/'Data 2022'!D13)</f>
        <v>306306.30630630633</v>
      </c>
      <c r="C13" s="119" t="e">
        <f>+IF('Data 2022'!D13=0,"",('Data 2022'!E13-'Data 2022'!#REF!)*1000000/'Data 2022'!D13)</f>
        <v>#REF!</v>
      </c>
      <c r="D13" s="120">
        <f>+IF('Data 2022'!D13=0,"",'Data 2022'!D13*1000/'Data 2022'!C13)</f>
        <v>1.96165061412035</v>
      </c>
      <c r="E13" s="119">
        <f>+IF('Data 2022'!D13=0,"",'Data 2022'!E13*1000000/'Data 2022'!C13)</f>
        <v>600.86595387470175</v>
      </c>
      <c r="F13" s="121">
        <f>+IF('Data 2022'!F13=0,"",('Data 2022'!G13)*1000000/'Data 2022'!F13)</f>
        <v>1333333.3333333333</v>
      </c>
      <c r="G13" s="121">
        <f>+IF('Data 2022'!F13=0,"",('Data 2022'!G13-'Data 2022'!H13)*1000000/'Data 2022'!F13)</f>
        <v>1333333.3333333333</v>
      </c>
      <c r="H13" s="120">
        <f>+IF('Data 2022'!F13=0,"",'Data 2022'!F13*1000/'Data 2022'!C13)</f>
        <v>0.17230714853759829</v>
      </c>
      <c r="I13" s="119">
        <f>+IF('Data 2022'!F13=0,"",'Data 2022'!G13*1000000/'Data 2022'!C13)</f>
        <v>229.74286471679773</v>
      </c>
      <c r="J13" s="119">
        <f>+IF('Data 2022'!I13=0,"",('Data 2022'!J13)*1000000/'Data 2022'!I13)</f>
        <v>1558823.5294117648</v>
      </c>
      <c r="K13" s="119">
        <f>+IF('Data 2022'!I13=0,"",('Data 2022'!J13-'Data 2022'!K13)*1000000/'Data 2022'!I13)</f>
        <v>1041176.4705882353</v>
      </c>
      <c r="L13" s="120">
        <f>+IF('Data 2022'!I13=0,"",'Data 2022'!I13*1000/'Data 2022'!C13)</f>
        <v>0.75108244234337718</v>
      </c>
      <c r="M13" s="119">
        <f>+IF('Data 2022'!I13=0,"",'Data 2022'!J13*1000000/'Data 2022'!C13)</f>
        <v>1170.8049836529115</v>
      </c>
      <c r="N13" s="119">
        <f>+IF('Data 2022'!L13=0,"",('Data 2022'!M13)*1000000/'Data 2022'!L13)</f>
        <v>855140.18691588787</v>
      </c>
      <c r="O13" s="119">
        <f>+IF('Data 2022'!L13=0,"",('Data 2022'!M13-'Data 2022'!N13)*1000000/'Data 2022'!L13)</f>
        <v>735202.4922118379</v>
      </c>
      <c r="P13" s="120">
        <f>+IF('Data 2022'!L13=0,"",'Data 2022'!L13*1000/'Data 2022'!C13)</f>
        <v>2.8364407528496951</v>
      </c>
      <c r="Q13" s="119">
        <f>+IF('Data 2022'!L13=0,"",'Data 2022'!M13*1000000/'Data 2022'!C13)</f>
        <v>2425.5544755677302</v>
      </c>
      <c r="R13" s="119">
        <f>+IF('Data 2022'!O13=0,"",('Data 2022'!P13)*1000000/'Data 2022'!O13)</f>
        <v>50543.825975687774</v>
      </c>
      <c r="S13" s="119">
        <f>+IF('Data 2022'!O13=0,"",('Data 2022'!P13-'Data 2022'!Q13)*1000000/'Data 2022'!O13)</f>
        <v>50543.825975687774</v>
      </c>
      <c r="T13" s="120">
        <f>+IF('Data 2022'!O13=0,"",'Data 2022'!O13*1000/'Data 2022'!C13)</f>
        <v>13.811080675090572</v>
      </c>
      <c r="U13" s="119">
        <f>+IF('Data 2022'!O13=0,"",'Data 2022'!P13*1000000/'Data 2022'!C13)</f>
        <v>698.06485817796238</v>
      </c>
      <c r="V13" s="119">
        <f>+IF('Data 2022'!X13=0,"",('Data 2022'!Y13)*1000000/'Data 2022'!X13)</f>
        <v>1234468.9378757516</v>
      </c>
      <c r="W13" s="119">
        <f>+IF('Data 2022'!X13=0,"",('Data 2022'!Y13-'Data 2022'!Z13)*1000000/'Data 2022'!X13)</f>
        <v>1128256.5130260524</v>
      </c>
      <c r="X13" s="120">
        <f>+IF('Data 2022'!X13=0,"",'Data 2022'!X13*1000/'Data 2022'!C13)</f>
        <v>2.2046478748785012</v>
      </c>
      <c r="Y13" s="119">
        <f>+IF('Data 2022'!X13=0,"",'Data 2022'!Y13*1000000/'Data 2022'!C13)</f>
        <v>2721.5693204912964</v>
      </c>
      <c r="Z13" s="119">
        <f>+IF('Data 2022'!AA13=0,"",('Data 2022'!AB13)*1000000/'Data 2022'!AA13)</f>
        <v>789223.45483359741</v>
      </c>
      <c r="AA13" s="119">
        <f>+IF('Data 2022'!AA13=0,"",('Data 2022'!AB13-'Data 2022'!AC13)*1000000/'Data 2022'!AA13)</f>
        <v>713153.72424722661</v>
      </c>
      <c r="AB13" s="120">
        <f>+IF('Data 2022'!AA13=0,"",'Data 2022'!AA13*1000/'Data 2022'!C13)</f>
        <v>2.7878413006980649</v>
      </c>
      <c r="AC13" s="119">
        <f>+IF('Data 2022'!AA13=0,"",'Data 2022'!AB13*1000000/'Data 2022'!C13)</f>
        <v>2200.2297428647166</v>
      </c>
      <c r="AD13" s="119">
        <f>+IF('Data 2022'!AD13=0,"",('Data 2022'!AE13)*1000000/'Data 2022'!AD13)</f>
        <v>15217.391304347826</v>
      </c>
      <c r="AE13" s="119">
        <f>+IF('Data 2022'!AD13=0,"",('Data 2022'!AE13-'Data 2022'!AF13)*1000000/'Data 2022'!AD13)</f>
        <v>15217.391304347826</v>
      </c>
      <c r="AF13" s="120">
        <f>+IF('Data 2022'!AD13=0,"",'Data 2022'!AD13*1000/'Data 2022'!C13)</f>
        <v>4.064681452681806</v>
      </c>
      <c r="AG13" s="119">
        <f>+IF('Data 2022'!AD13=0,"",'Data 2022'!AE13*1000000/'Data 2022'!C13)</f>
        <v>61.853848192984003</v>
      </c>
      <c r="AH13" s="119">
        <f>+IF('Data 2022'!AG13=0,"",('Data 2022'!AH13)*1000000/'Data 2022'!AG13)</f>
        <v>144927.53623188406</v>
      </c>
      <c r="AI13" s="119">
        <f>+IF('Data 2022'!AG13=0,"",('Data 2022'!AH13-'Data 2022'!AI13)*1000000/'Data 2022'!AG13)</f>
        <v>144927.53623188406</v>
      </c>
      <c r="AJ13" s="120">
        <f>+IF('Data 2022'!AG13=0,"",'Data 2022'!AG13*1000/'Data 2022'!C13)</f>
        <v>1.8291066537068128</v>
      </c>
      <c r="AK13" s="119">
        <f>+IF('Data 2022'!AG13=0,"",'Data 2022'!AH13*1000000/'Data 2022'!C13)</f>
        <v>265.0879208270743</v>
      </c>
      <c r="AL13" s="119">
        <f>+IF('Data 2022'!AJ13=0,"",('Data 2022'!AK13)*1000000/'Data 2022'!AJ13)</f>
        <v>185580.77436582107</v>
      </c>
      <c r="AM13" s="119">
        <f>+IF('Data 2022'!AJ13=0,"",('Data 2022'!AK13-'Data 2022'!AL13)*1000000/'Data 2022'!AJ13)</f>
        <v>183578.10413885178</v>
      </c>
      <c r="AN13" s="120">
        <f>+IF('Data 2022'!AJ13=0,"",'Data 2022'!AJ13*1000/'Data 2022'!C13)</f>
        <v>6.6183617566492883</v>
      </c>
      <c r="AO13" s="119">
        <f>+IF('Data 2022'!AJ13=0,"",'Data 2022'!AK13*1000000/'Data 2022'!C13)</f>
        <v>1228.240699832111</v>
      </c>
      <c r="AP13" s="119">
        <f>+IF('Data 2022'!AM13=0,"",('Data 2022'!AN13)*1000000/'Data 2022'!AM13)</f>
        <v>11111.111111111111</v>
      </c>
      <c r="AQ13" s="119" t="e">
        <f>+IF('Data 2022'!AM13=0,"",('Data 2022'!AN13-'Data 2022'!#REF!)*1000000/'Data 2022'!AM13)</f>
        <v>#REF!</v>
      </c>
      <c r="AR13" s="120">
        <f>+IF('Data 2022'!AM13=0,"",'Data 2022'!AM13*1000/'Data 2022'!C13)</f>
        <v>0.79526376248122299</v>
      </c>
      <c r="AS13" s="119">
        <f>+IF('Data 2022'!AM13=0,"",'Data 2022'!AN13*1000000/'Data 2022'!C13)</f>
        <v>8.8362640275691433</v>
      </c>
      <c r="AT13" s="119" t="str">
        <f>+IF('Data 2022'!AO13=0,"",('Data 2022'!AP13)*1000000/'Data 2022'!AO13)</f>
        <v/>
      </c>
      <c r="AU13" s="119" t="str">
        <f>+IF('Data 2022'!AO13=0,"",('Data 2022'!AP13-'Data 2022'!#REF!)*1000000/'Data 2022'!AO13)</f>
        <v/>
      </c>
      <c r="AV13" s="120" t="str">
        <f>+IF('Data 2022'!AO13=0,"",'Data 2022'!AO13*1000/'Data 2022'!C13)</f>
        <v/>
      </c>
      <c r="AW13" s="119" t="str">
        <f>+IF('Data 2022'!AO13=0,"",'Data 2022'!AP13*1000000/'Data 2022'!C13)</f>
        <v/>
      </c>
      <c r="AX13" s="119">
        <f>+IF('Data 2022'!U13=0,"",('Data 2022'!V13)*1000000/'Data 2022'!U13)</f>
        <v>584000</v>
      </c>
      <c r="AY13" s="119">
        <f>+IF('Data 2022'!U13=0,"",('Data 2022'!V13-'Data 2022'!W13)*1000000/'Data 2022'!U13)</f>
        <v>295999.99999999994</v>
      </c>
      <c r="AZ13" s="120">
        <f>+IF('Data 2022'!U13=0,"",'Data 2022'!U13*1000/'Data 2022'!C13)</f>
        <v>0.55226650172307146</v>
      </c>
      <c r="BA13" s="119">
        <f>+IF('Data 2022'!U13=0,"",'Data 2022'!V13*1000000/'Data 2022'!C13)</f>
        <v>322.52363700627376</v>
      </c>
      <c r="BB13" s="119" t="str">
        <f>+IF(AT13="","",+IF('Data 2022'!BC13=0,0,('Data 2022'!BD13)*1000000/'Data 2022'!BC13))</f>
        <v/>
      </c>
      <c r="BC13" s="119" t="str">
        <f>+IF(AU13="","",+IF('Data 2022'!BC13=0,"",('Data 2022'!BD13-'Data 2022'!BE13)*1000000/'Data 2022'!BC13))</f>
        <v/>
      </c>
      <c r="BD13" s="120" t="str">
        <f>+IF(AV13="","",IF('Data 2022'!BC13=0,"",'Data 2022'!BC13*1000/'Data 2022'!C13))</f>
        <v/>
      </c>
      <c r="BE13" s="119" t="str">
        <f>+IF(AW13="","",IF('Data 2022'!BC13=0,"",('Data 2022'!BD13-'Data 2022'!BE13)*1000000/'Data 2022'!C13))</f>
        <v/>
      </c>
      <c r="BF13" s="119">
        <f>+IF('Data 2022'!BC13-'Data 2022'!BF13=0,"",('Data 2022'!BD13-'Data 2022'!BG13)*1000000/('Data 2022'!BC13-'Data 2022'!BF13))</f>
        <v>317230.84156088391</v>
      </c>
      <c r="BG13" s="119" t="e">
        <f>+IF('Data 2022'!BC13-'Data 2022'!BF13=0,"",('Data 2022'!BD13-'Data 2022'!BE13-'Data 2022'!BG13-'Data 2022'!#REF!)*1000000/('Data 2022'!BC13-'Data 2022'!BF13))</f>
        <v>#REF!</v>
      </c>
      <c r="BH13" s="120">
        <f>+IF('Data 2022'!BC13-'Data 2022'!BF13=0,"",('Data 2022'!BC13-'Data 2022'!BF13)*1000/'Data 2022'!C13)</f>
        <v>37.589467173279139</v>
      </c>
      <c r="BI13" s="119" t="e">
        <f>+IF('Data 2022'!BC13-'Data 2022'!BF13=0,"",('Data 2022'!BD13-'Data 2022'!BE13-'Data 2022'!BG13-'Data 2022'!#REF!)*1000000/'Data 2022'!C13)</f>
        <v>#REF!</v>
      </c>
      <c r="BJ13" s="119">
        <f>+IF('Data 2022'!BF13=0,"",('Data 2022'!BG13)*1000000/'Data 2022'!BF13)</f>
        <v>11111.111111111111</v>
      </c>
      <c r="BK13" s="119" t="e">
        <f>+IF('Data 2022'!BF13=0,"",('Data 2022'!BG13-'Data 2022'!#REF!)*1000000/'Data 2022'!BF13)</f>
        <v>#REF!</v>
      </c>
      <c r="BL13" s="120">
        <f>+IF('Data 2022'!BF13=0,"",'Data 2022'!BF13*1000/'Data 2022'!C13)</f>
        <v>0.79526376248122299</v>
      </c>
      <c r="BM13" s="119" t="e">
        <f>+IF('Data 2022'!BF13=0,"",('Data 2022'!BG13-'Data 2022'!#REF!)*1000000/'Data 2022'!C13)</f>
        <v>#REF!</v>
      </c>
      <c r="BN13" s="119">
        <f>+IF('Data 2022'!L13+'Data 2022'!O13+'Data 2022'!X13+'Data 2022'!AA13=0,"",('Data 2022'!M13+'Data 2022'!P13+'Data 2022'!Y13+'Data 2022'!AB13)*1000000/('Data 2022'!L13+'Data 2022'!O13+'Data 2022'!X13+'Data 2022'!AA13))</f>
        <v>371784.40179665177</v>
      </c>
      <c r="BO13" s="119">
        <f>+IF('Data 2022'!L13+'Data 2022'!O13+'Data 2022'!X13+'Data 2022'!AA13=0,"",('Data 2022'!M13-'Data 2022'!N13+'Data 2022'!P13-'Data 2022'!Q13+'Data 2022'!Y13-'Data 2022'!Z13+'Data 2022'!AB13-'Data 2022'!AC13)*1000000/('Data 2022'!L13+'Data 2022'!O13+'Data 2022'!X13+'Data 2022'!AA13))</f>
        <v>335443.03797468345</v>
      </c>
      <c r="BP13" s="120">
        <f>+('Data 2022'!L13+'Data 2022'!O13+'Data 2022'!X13+'Data 2022'!AA13)*1000/'Data 2022'!C13</f>
        <v>21.640010603516831</v>
      </c>
      <c r="BQ13" s="119">
        <f>+('Data 2022'!M13-'Data 2022'!N13+'Data 2022'!P13-'Data 2022'!Q13+'Data 2022'!Y13-'Data 2022'!Z13+'Data 2022'!AB13-'Data 2022'!AC13)*1000000/('Data 2022'!C13)</f>
        <v>7258.9908986480505</v>
      </c>
      <c r="BR13" s="122">
        <f>+IF('Data 2022'!AU13=0,"",'Data 2022'!AU13*1000/'Data 2022'!$C13)</f>
        <v>0.83944508261906869</v>
      </c>
      <c r="BS13" s="122">
        <f>+IF('Data 2022'!AV13=0,"",'Data 2022'!AV13*1000/'Data 2022'!$C13)</f>
        <v>0.2209066006892286</v>
      </c>
      <c r="BT13" s="122">
        <f>+IF('Data 2022'!AS13=0,"",'Data 2022'!AS13*1000/'Data 2022'!$C13)</f>
        <v>0.2209066006892286</v>
      </c>
      <c r="BU13" s="122">
        <f>+IF('Data 2022'!AT13=0,"",'Data 2022'!AT13*1000/'Data 2022'!$C13)</f>
        <v>0.17672528055138287</v>
      </c>
      <c r="BV13" s="122">
        <f>+IF('Data 2022'!AU13=0,"",'Data 2022'!AU13*1000/'Data 2022'!$C13)</f>
        <v>0.83944508261906869</v>
      </c>
      <c r="BW13" s="122">
        <f>+IF('Data 2022'!AV13=0,"",'Data 2022'!AV13*1000/'Data 2022'!$C13)</f>
        <v>0.2209066006892286</v>
      </c>
      <c r="BX13" s="122">
        <f>+IF('Data 2022'!AW13=0,"",'Data 2022'!AW13*1000/'Data 2022'!$C13)</f>
        <v>0.70690112220553147</v>
      </c>
      <c r="BY13" s="122">
        <f>+IF('Data 2022'!AX13=0,"",'Data 2022'!AX13*1000/'Data 2022'!$C13)</f>
        <v>0.2209066006892286</v>
      </c>
      <c r="BZ13" s="122">
        <f>+IF('Data 2022'!AY13=0,"",'Data 2022'!AY13*1000/'Data 2022'!$C13)</f>
        <v>1.1928956437218343</v>
      </c>
      <c r="CA13" s="122">
        <f>+IF('Data 2022'!AZ13=0,"",'Data 2022'!AZ13*1000/'Data 2022'!$C13)</f>
        <v>0.30926924096492003</v>
      </c>
      <c r="CB13" s="122">
        <f>+IF('Data 2022'!BA13=0,"",'Data 2022'!BA13*1000/'Data 2022'!$C13)</f>
        <v>3.181055049924892</v>
      </c>
      <c r="CC13" s="122">
        <f>+IF('Data 2022'!BB13=0,"",'Data 2022'!BB13*1000/'Data 2022'!$C13)</f>
        <v>1.1045330034461429</v>
      </c>
      <c r="CF13" s="81" t="e">
        <f>+IF('Data 2022'!BD13-'Data 2022'!BG13-'Data 2022'!E13+'Data 2022'!BE13+'Data 2022'!#REF!+'Data 2022'!#REF!=0,"",('Data 2022'!BD13-'Data 2022'!BG13-'Data 2022'!E13+'Data 2022'!BE13+'Data 2022'!#REF!+'Data 2022'!#REF!)*1000000/('Data 2022'!BC13-'Data 2022'!BF13-'Data 2022'!D13))</f>
        <v>#REF!</v>
      </c>
      <c r="CG13" s="82">
        <f>+IF('Data 2022'!BD13-'Data 2022'!BG13-'Data 2022'!E13=0,"",('Data 2022'!BD13-'Data 2022'!BG13-'Data 2022'!E13)*1000000/('Data 2022'!BC13-'Data 2022'!BF13-'Data 2022'!D13))</f>
        <v>317832.34126984118</v>
      </c>
      <c r="CH13" s="83">
        <f>+IF('Data 2022'!BC13-'Data 2022'!BF13-'Data 2022'!D13=0,"",('Data 2022'!BC13-'Data 2022'!BF13-'Data 2022'!D13)*1000/'Data 2022'!C13)</f>
        <v>35.627816559158788</v>
      </c>
      <c r="CI13" s="84">
        <f>+IF('Data 2022'!BD13-'Data 2022'!BG13-'Data 2022'!E13=0,"",('Data 2022'!BD13-'Data 2022'!BG13-'Data 2022'!E13)*1000000/'Data 2022'!C13)</f>
        <v>11323.672351329855</v>
      </c>
    </row>
    <row r="14" spans="1:87" x14ac:dyDescent="0.25">
      <c r="A14" s="92" t="s">
        <v>12</v>
      </c>
      <c r="B14" s="119">
        <f>+IF('Data 2022'!D14=0,"",('Data 2022'!E14)*1000000/'Data 2022'!D14)</f>
        <v>321199.14346895076</v>
      </c>
      <c r="C14" s="119" t="e">
        <f>+IF('Data 2022'!D14=0,"",('Data 2022'!E14-'Data 2022'!#REF!)*1000000/'Data 2022'!D14)</f>
        <v>#REF!</v>
      </c>
      <c r="D14" s="120">
        <f>+IF('Data 2022'!D14=0,"",'Data 2022'!D14*1000/'Data 2022'!C14)</f>
        <v>1.1072385423334994</v>
      </c>
      <c r="E14" s="119">
        <f>+IF('Data 2022'!D14=0,"",'Data 2022'!E14*1000000/'Data 2022'!C14)</f>
        <v>355.64407141332953</v>
      </c>
      <c r="F14" s="121">
        <f>+IF('Data 2022'!F14=0,"",('Data 2022'!G14)*1000000/'Data 2022'!F14)</f>
        <v>941176.4705882353</v>
      </c>
      <c r="G14" s="121">
        <f>+IF('Data 2022'!F14=0,"",('Data 2022'!G14-'Data 2022'!H14)*1000000/'Data 2022'!F14)</f>
        <v>941176.4705882353</v>
      </c>
      <c r="H14" s="120">
        <f>+IF('Data 2022'!F14=0,"",'Data 2022'!F14*1000/'Data 2022'!C14)</f>
        <v>8.0612656187021361E-2</v>
      </c>
      <c r="I14" s="119">
        <f>+IF('Data 2022'!F14=0,"",'Data 2022'!G14*1000000/'Data 2022'!C14)</f>
        <v>75.870735234843636</v>
      </c>
      <c r="J14" s="119">
        <f>+IF('Data 2022'!I14=0,"",('Data 2022'!J14)*1000000/'Data 2022'!I14)</f>
        <v>1074626.8656716417</v>
      </c>
      <c r="K14" s="119">
        <f>+IF('Data 2022'!I14=0,"",('Data 2022'!J14-'Data 2022'!K14)*1000000/'Data 2022'!I14)</f>
        <v>925373.13432835822</v>
      </c>
      <c r="L14" s="120">
        <f>+IF('Data 2022'!I14=0,"",'Data 2022'!I14*1000/'Data 2022'!C14)</f>
        <v>0.63541740759181542</v>
      </c>
      <c r="M14" s="119">
        <f>+IF('Data 2022'!I14=0,"",'Data 2022'!J14*1000000/'Data 2022'!C14)</f>
        <v>682.83661711359275</v>
      </c>
      <c r="N14" s="119">
        <f>+IF('Data 2022'!L14=0,"",('Data 2022'!M14)*1000000/'Data 2022'!L14)</f>
        <v>794850.49833887035</v>
      </c>
      <c r="O14" s="119">
        <f>+IF('Data 2022'!L14=0,"",('Data 2022'!M14-'Data 2022'!N14)*1000000/'Data 2022'!L14)</f>
        <v>740033.2225913622</v>
      </c>
      <c r="P14" s="120">
        <f>+IF('Data 2022'!L14=0,"",'Data 2022'!L14*1000/'Data 2022'!C14)</f>
        <v>2.8546364132109918</v>
      </c>
      <c r="Q14" s="119">
        <f>+IF('Data 2022'!L14=0,"",'Data 2022'!M14*1000000/'Data 2022'!C14)</f>
        <v>2269.0091756170423</v>
      </c>
      <c r="R14" s="119">
        <f>+IF('Data 2022'!O14=0,"",('Data 2022'!P14)*1000000/'Data 2022'!O14)</f>
        <v>96690.219412420978</v>
      </c>
      <c r="S14" s="119">
        <f>+IF('Data 2022'!O14=0,"",('Data 2022'!P14-'Data 2022'!Q14)*1000000/'Data 2022'!O14)</f>
        <v>74748.977314986987</v>
      </c>
      <c r="T14" s="120">
        <f>+IF('Data 2022'!O14=0,"",'Data 2022'!O14*1000/'Data 2022'!C14)</f>
        <v>6.3755127202029538</v>
      </c>
      <c r="U14" s="119">
        <f>+IF('Data 2022'!O14=0,"",'Data 2022'!P14*1000000/'Data 2022'!C14)</f>
        <v>616.44972378310456</v>
      </c>
      <c r="V14" s="119">
        <f>+IF('Data 2022'!X14=0,"",('Data 2022'!Y14)*1000000/'Data 2022'!X14)</f>
        <v>1328767.1232876712</v>
      </c>
      <c r="W14" s="119">
        <f>+IF('Data 2022'!X14=0,"",('Data 2022'!Y14-'Data 2022'!Z14)*1000000/'Data 2022'!X14)</f>
        <v>1082191.7808219178</v>
      </c>
      <c r="X14" s="120">
        <f>+IF('Data 2022'!X14=0,"",'Data 2022'!X14*1000/'Data 2022'!C14)</f>
        <v>1.5577210327903834</v>
      </c>
      <c r="Y14" s="119">
        <f>+IF('Data 2022'!X14=0,"",'Data 2022'!Y14*1000000/'Data 2022'!C14)</f>
        <v>2069.8484956255779</v>
      </c>
      <c r="Z14" s="119">
        <f>+IF('Data 2022'!AA14=0,"",('Data 2022'!AB14)*1000000/'Data 2022'!AA14)</f>
        <v>744230.76923076925</v>
      </c>
      <c r="AA14" s="119">
        <f>+IF('Data 2022'!AA14=0,"",('Data 2022'!AB14-'Data 2022'!AC14)*1000000/'Data 2022'!AA14)</f>
        <v>675000</v>
      </c>
      <c r="AB14" s="120">
        <f>+IF('Data 2022'!AA14=0,"",'Data 2022'!AA14*1000/'Data 2022'!C14)</f>
        <v>2.4657988951324183</v>
      </c>
      <c r="AC14" s="119">
        <f>+IF('Data 2022'!AA14=0,"",'Data 2022'!AB14*1000000/'Data 2022'!C14)</f>
        <v>1835.1234084927805</v>
      </c>
      <c r="AD14" s="119">
        <f>+IF('Data 2022'!AD14=0,"",('Data 2022'!AE14)*1000000/'Data 2022'!AD14)</f>
        <v>22465.088038858532</v>
      </c>
      <c r="AE14" s="119">
        <f>+IF('Data 2022'!AD14=0,"",('Data 2022'!AE14-'Data 2022'!AF14)*1000000/'Data 2022'!AD14)</f>
        <v>22465.088038858532</v>
      </c>
      <c r="AF14" s="120">
        <f>+IF('Data 2022'!AD14=0,"",'Data 2022'!AD14*1000/'Data 2022'!C14)</f>
        <v>3.9049719041183582</v>
      </c>
      <c r="AG14" s="119">
        <f>+IF('Data 2022'!AD14=0,"",'Data 2022'!AE14*1000000/'Data 2022'!C14)</f>
        <v>87.725537615287948</v>
      </c>
      <c r="AH14" s="119">
        <f>+IF('Data 2022'!AG14=0,"",('Data 2022'!AH14)*1000000/'Data 2022'!AG14)</f>
        <v>183083.51177730193</v>
      </c>
      <c r="AI14" s="119">
        <f>+IF('Data 2022'!AG14=0,"",('Data 2022'!AH14-'Data 2022'!AI14)*1000000/'Data 2022'!AG14)</f>
        <v>183083.51177730193</v>
      </c>
      <c r="AJ14" s="120">
        <f>+IF('Data 2022'!AG14=0,"",'Data 2022'!AG14*1000/'Data 2022'!C14)</f>
        <v>2.2144770846669988</v>
      </c>
      <c r="AK14" s="119">
        <f>+IF('Data 2022'!AG14=0,"",'Data 2022'!AH14*1000000/'Data 2022'!C14)</f>
        <v>405.43424141119567</v>
      </c>
      <c r="AL14" s="119">
        <f>+IF('Data 2022'!AJ14=0,"",('Data 2022'!AK14)*1000000/'Data 2022'!AJ14)</f>
        <v>207017.54385964913</v>
      </c>
      <c r="AM14" s="119">
        <f>+IF('Data 2022'!AJ14=0,"",('Data 2022'!AK14-'Data 2022'!AL14)*1000000/'Data 2022'!AJ14)</f>
        <v>205847.95321637421</v>
      </c>
      <c r="AN14" s="120">
        <f>+IF('Data 2022'!AJ14=0,"",'Data 2022'!AJ14*1000/'Data 2022'!C14)</f>
        <v>4.0543424141119564</v>
      </c>
      <c r="AO14" s="119">
        <f>+IF('Data 2022'!AJ14=0,"",'Data 2022'!AK14*1000000/'Data 2022'!C14)</f>
        <v>839.32000853545776</v>
      </c>
      <c r="AP14" s="119">
        <f>+IF('Data 2022'!AM14=0,"",('Data 2022'!AN14)*1000000/'Data 2022'!AM14)</f>
        <v>65217.391304347831</v>
      </c>
      <c r="AQ14" s="119" t="e">
        <f>+IF('Data 2022'!AM14=0,"",('Data 2022'!AN14-'Data 2022'!#REF!)*1000000/'Data 2022'!AM14)</f>
        <v>#REF!</v>
      </c>
      <c r="AR14" s="120">
        <f>+IF('Data 2022'!AM14=0,"",'Data 2022'!AM14*1000/'Data 2022'!C14)</f>
        <v>0.43625672760035089</v>
      </c>
      <c r="AS14" s="119">
        <f>+IF('Data 2022'!AM14=0,"",'Data 2022'!AN14*1000000/'Data 2022'!C14)</f>
        <v>28.451525713066363</v>
      </c>
      <c r="AT14" s="119">
        <f>+IF('Data 2022'!AO14=0,"",('Data 2022'!AP14)*1000000/'Data 2022'!AO14)</f>
        <v>38461.538461538461</v>
      </c>
      <c r="AU14" s="119" t="e">
        <f>+IF('Data 2022'!AO14=0,"",('Data 2022'!AP14-'Data 2022'!#REF!)*1000000/'Data 2022'!AO14)</f>
        <v>#REF!</v>
      </c>
      <c r="AV14" s="120">
        <f>+IF('Data 2022'!AO14=0,"",'Data 2022'!AO14*1000/'Data 2022'!C14)</f>
        <v>1.4794793370794508</v>
      </c>
      <c r="AW14" s="119">
        <f>+IF('Data 2022'!AO14=0,"",'Data 2022'!AP14*1000000/'Data 2022'!C14)</f>
        <v>56.903051426132727</v>
      </c>
      <c r="AX14" s="119">
        <f>+IF('Data 2022'!U14=0,"",('Data 2022'!V14)*1000000/'Data 2022'!U14)</f>
        <v>506912.44239631336</v>
      </c>
      <c r="AY14" s="119">
        <f>+IF('Data 2022'!U14=0,"",('Data 2022'!V14-'Data 2022'!W14)*1000000/'Data 2022'!U14)</f>
        <v>253456.22119815668</v>
      </c>
      <c r="AZ14" s="120">
        <f>+IF('Data 2022'!U14=0,"",'Data 2022'!U14*1000/'Data 2022'!C14)</f>
        <v>0.51449842331128337</v>
      </c>
      <c r="BA14" s="119">
        <f>+IF('Data 2022'!U14=0,"",'Data 2022'!V14*1000000/'Data 2022'!C14)</f>
        <v>260.80565236977498</v>
      </c>
      <c r="BB14" s="119">
        <f>+IF(AT14="","",+IF('Data 2022'!BC14=0,0,('Data 2022'!BD14)*1000000/'Data 2022'!BC14))</f>
        <v>349429.17547568708</v>
      </c>
      <c r="BC14" s="119" t="e">
        <f>+IF(AU14="","",+IF('Data 2022'!BC14=0,"",('Data 2022'!BD14-'Data 2022'!BE14)*1000000/'Data 2022'!BC14))</f>
        <v>#REF!</v>
      </c>
      <c r="BD14" s="120">
        <f>+IF(AV14="","",IF('Data 2022'!BC14=0,"",'Data 2022'!BC14*1000/'Data 2022'!C14))</f>
        <v>28.036607629750812</v>
      </c>
      <c r="BE14" s="119">
        <f>+IF(AW14="","",IF('Data 2022'!BC14=0,"",('Data 2022'!BD14-'Data 2022'!BE14)*1000000/'Data 2022'!C14))</f>
        <v>8708.5378286743944</v>
      </c>
      <c r="BF14" s="119">
        <f>+IF('Data 2022'!BC14-'Data 2022'!BF14=0,"",('Data 2022'!BD14-'Data 2022'!BG14)*1000000/('Data 2022'!BC14-'Data 2022'!BF14))</f>
        <v>371789.05328129244</v>
      </c>
      <c r="BG14" s="119" t="e">
        <f>+IF('Data 2022'!BC14-'Data 2022'!BF14=0,"",('Data 2022'!BD14-'Data 2022'!BE14-'Data 2022'!BG14-'Data 2022'!#REF!)*1000000/('Data 2022'!BC14-'Data 2022'!BF14))</f>
        <v>#REF!</v>
      </c>
      <c r="BH14" s="120">
        <f>+IF('Data 2022'!BC14-'Data 2022'!BF14=0,"",('Data 2022'!BC14-'Data 2022'!BF14)*1000/'Data 2022'!C14)</f>
        <v>26.12087156507101</v>
      </c>
      <c r="BI14" s="119" t="e">
        <f>+IF('Data 2022'!BC14-'Data 2022'!BF14=0,"",('Data 2022'!BD14-'Data 2022'!BE14-'Data 2022'!BG14-'Data 2022'!#REF!)*1000000/'Data 2022'!C14)</f>
        <v>#REF!</v>
      </c>
      <c r="BJ14" s="119">
        <f>+IF('Data 2022'!BF14=0,"",('Data 2022'!BG14)*1000000/'Data 2022'!BF14)</f>
        <v>44554.455445544547</v>
      </c>
      <c r="BK14" s="119" t="e">
        <f>+IF('Data 2022'!BF14=0,"",('Data 2022'!BG14-'Data 2022'!#REF!)*1000000/'Data 2022'!BF14)</f>
        <v>#REF!</v>
      </c>
      <c r="BL14" s="120">
        <f>+IF('Data 2022'!BF14=0,"",'Data 2022'!BF14*1000/'Data 2022'!C14)</f>
        <v>1.9157360646798018</v>
      </c>
      <c r="BM14" s="119" t="e">
        <f>+IF('Data 2022'!BF14=0,"",('Data 2022'!BG14-'Data 2022'!#REF!)*1000000/'Data 2022'!C14)</f>
        <v>#REF!</v>
      </c>
      <c r="BN14" s="119">
        <f>+IF('Data 2022'!L14+'Data 2022'!O14+'Data 2022'!X14+'Data 2022'!AA14=0,"",('Data 2022'!M14+'Data 2022'!P14+'Data 2022'!Y14+'Data 2022'!AB14)*1000000/('Data 2022'!L14+'Data 2022'!O14+'Data 2022'!X14+'Data 2022'!AA14))</f>
        <v>512343.47048300534</v>
      </c>
      <c r="BO14" s="119">
        <f>+IF('Data 2022'!L14+'Data 2022'!O14+'Data 2022'!X14+'Data 2022'!AA14=0,"",('Data 2022'!M14-'Data 2022'!N14+'Data 2022'!P14-'Data 2022'!Q14+'Data 2022'!Y14-'Data 2022'!Z14+'Data 2022'!AB14-'Data 2022'!AC14)*1000000/('Data 2022'!L14+'Data 2022'!O14+'Data 2022'!X14+'Data 2022'!AA14))</f>
        <v>448121.64579606452</v>
      </c>
      <c r="BP14" s="120">
        <f>+('Data 2022'!L14+'Data 2022'!O14+'Data 2022'!X14+'Data 2022'!AA14)*1000/'Data 2022'!C14</f>
        <v>13.253669061336748</v>
      </c>
      <c r="BQ14" s="119">
        <f>+('Data 2022'!M14-'Data 2022'!N14+'Data 2022'!P14-'Data 2022'!Q14+'Data 2022'!Y14-'Data 2022'!Z14+'Data 2022'!AB14-'Data 2022'!AC14)*1000000/('Data 2022'!C14)</f>
        <v>5939.2559926026051</v>
      </c>
      <c r="BR14" s="122">
        <f>+IF('Data 2022'!AU14=0,"",'Data 2022'!AU14*1000/'Data 2022'!$C14)</f>
        <v>1.2428574815657822</v>
      </c>
      <c r="BS14" s="122">
        <f>+IF('Data 2022'!AV14=0,"",'Data 2022'!AV14*1000/'Data 2022'!$C14)</f>
        <v>0.34971667022310737</v>
      </c>
      <c r="BT14" s="122">
        <f>+IF('Data 2022'!AS14=0,"",'Data 2022'!AS14*1000/'Data 2022'!$C14)</f>
        <v>0.31984256822438772</v>
      </c>
      <c r="BU14" s="122">
        <f>+IF('Data 2022'!AT14=0,"",'Data 2022'!AT14*1000/'Data 2022'!$C14)</f>
        <v>0.20817032980060221</v>
      </c>
      <c r="BV14" s="122">
        <f>+IF('Data 2022'!AU14=0,"",'Data 2022'!AU14*1000/'Data 2022'!$C14)</f>
        <v>1.2428574815657822</v>
      </c>
      <c r="BW14" s="122">
        <f>+IF('Data 2022'!AV14=0,"",'Data 2022'!AV14*1000/'Data 2022'!$C14)</f>
        <v>0.34971667022310737</v>
      </c>
      <c r="BX14" s="122">
        <f>+IF('Data 2022'!AW14=0,"",'Data 2022'!AW14*1000/'Data 2022'!$C14)</f>
        <v>0.66979633449510401</v>
      </c>
      <c r="BY14" s="122">
        <f>+IF('Data 2022'!AX14=0,"",'Data 2022'!AX14*1000/'Data 2022'!$C14)</f>
        <v>0.16999786613557152</v>
      </c>
      <c r="BZ14" s="122">
        <f>+IF('Data 2022'!AY14=0,"",'Data 2022'!AY14*1000/'Data 2022'!$C14)</f>
        <v>1.0629015814306375</v>
      </c>
      <c r="CA14" s="122">
        <f>+IF('Data 2022'!AZ14=0,"",'Data 2022'!AZ14*1000/'Data 2022'!$C14)</f>
        <v>0.22713801360931313</v>
      </c>
      <c r="CB14" s="122">
        <f>+IF('Data 2022'!BA14=0,"",'Data 2022'!BA14*1000/'Data 2022'!$C14)</f>
        <v>3.2953979657159116</v>
      </c>
      <c r="CC14" s="122">
        <f>+IF('Data 2022'!BB14=0,"",'Data 2022'!BB14*1000/'Data 2022'!$C14)</f>
        <v>0.95502287976859424</v>
      </c>
      <c r="CF14" s="81" t="e">
        <f>+IF('Data 2022'!BD14-'Data 2022'!BG14-'Data 2022'!E14+'Data 2022'!BE14+'Data 2022'!#REF!+'Data 2022'!#REF!=0,"",('Data 2022'!BD14-'Data 2022'!BG14-'Data 2022'!E14+'Data 2022'!BE14+'Data 2022'!#REF!+'Data 2022'!#REF!)*1000000/('Data 2022'!BC14-'Data 2022'!BF14-'Data 2022'!D14))</f>
        <v>#REF!</v>
      </c>
      <c r="CG14" s="82">
        <f>+IF('Data 2022'!BD14-'Data 2022'!BG14-'Data 2022'!E14=0,"",('Data 2022'!BD14-'Data 2022'!BG14-'Data 2022'!E14)*1000000/('Data 2022'!BC14-'Data 2022'!BF14-'Data 2022'!D14))</f>
        <v>374028.43601895723</v>
      </c>
      <c r="CH14" s="83">
        <f>+IF('Data 2022'!BC14-'Data 2022'!BF14-'Data 2022'!D14=0,"",('Data 2022'!BC14-'Data 2022'!BF14-'Data 2022'!D14)*1000/'Data 2022'!C14)</f>
        <v>25.013633022737512</v>
      </c>
      <c r="CI14" s="84">
        <f>+IF('Data 2022'!BD14-'Data 2022'!BG14-'Data 2022'!E14=0,"",('Data 2022'!BD14-'Data 2022'!BG14-'Data 2022'!E14)*1000000/'Data 2022'!C14)</f>
        <v>9355.8100386466522</v>
      </c>
    </row>
    <row r="15" spans="1:87" x14ac:dyDescent="0.25">
      <c r="A15" s="92" t="s">
        <v>13</v>
      </c>
      <c r="B15" s="119">
        <f>+IF('Data 2022'!D15=0,"",('Data 2022'!E15)*1000000/'Data 2022'!D15)</f>
        <v>333333.33333333331</v>
      </c>
      <c r="C15" s="119" t="e">
        <f>+IF('Data 2022'!D15=0,"",('Data 2022'!E15-'Data 2022'!#REF!)*1000000/'Data 2022'!D15)</f>
        <v>#REF!</v>
      </c>
      <c r="D15" s="120">
        <f>+IF('Data 2022'!D15=0,"",'Data 2022'!D15*1000/'Data 2022'!C15)</f>
        <v>0.63713807017957858</v>
      </c>
      <c r="E15" s="119">
        <f>+IF('Data 2022'!D15=0,"",'Data 2022'!E15*1000000/'Data 2022'!C15)</f>
        <v>212.37935672652617</v>
      </c>
      <c r="F15" s="121">
        <f>+IF('Data 2022'!F15=0,"",('Data 2022'!G15)*1000000/'Data 2022'!F15)</f>
        <v>448717.94871794875</v>
      </c>
      <c r="G15" s="121">
        <f>+IF('Data 2022'!F15=0,"",('Data 2022'!G15-'Data 2022'!H15)*1000000/'Data 2022'!F15)</f>
        <v>410256.41025641025</v>
      </c>
      <c r="H15" s="120">
        <f>+IF('Data 2022'!F15=0,"",'Data 2022'!F15*1000/'Data 2022'!C15)</f>
        <v>0.18406210916298935</v>
      </c>
      <c r="I15" s="119">
        <f>+IF('Data 2022'!F15=0,"",'Data 2022'!G15*1000000/'Data 2022'!C15)</f>
        <v>82.59197206031574</v>
      </c>
      <c r="J15" s="119">
        <f>+IF('Data 2022'!I15=0,"",('Data 2022'!J15)*1000000/'Data 2022'!I15)</f>
        <v>1570175.4385964912</v>
      </c>
      <c r="K15" s="119">
        <f>+IF('Data 2022'!I15=0,"",('Data 2022'!J15-'Data 2022'!K15)*1000000/'Data 2022'!I15)</f>
        <v>1298245.6140350874</v>
      </c>
      <c r="L15" s="120">
        <f>+IF('Data 2022'!I15=0,"",'Data 2022'!I15*1000/'Data 2022'!C15)</f>
        <v>0.26901385185359983</v>
      </c>
      <c r="M15" s="119">
        <f>+IF('Data 2022'!I15=0,"",'Data 2022'!J15*1000000/'Data 2022'!C15)</f>
        <v>422.39894282275765</v>
      </c>
      <c r="N15" s="119">
        <f>+IF('Data 2022'!L15=0,"",('Data 2022'!M15)*1000000/'Data 2022'!L15)</f>
        <v>805699.48186528496</v>
      </c>
      <c r="O15" s="119">
        <f>+IF('Data 2022'!L15=0,"",('Data 2022'!M15-'Data 2022'!N15)*1000000/'Data 2022'!L15)</f>
        <v>728842.83246977534</v>
      </c>
      <c r="P15" s="120">
        <f>+IF('Data 2022'!L15=0,"",'Data 2022'!L15*1000/'Data 2022'!C15)</f>
        <v>2.7326143898813036</v>
      </c>
      <c r="Q15" s="119">
        <f>+IF('Data 2022'!L15=0,"",'Data 2022'!M15*1000000/'Data 2022'!C15)</f>
        <v>2201.6659980649879</v>
      </c>
      <c r="R15" s="119">
        <f>+IF('Data 2022'!O15=0,"",('Data 2022'!P15)*1000000/'Data 2022'!O15)</f>
        <v>89841.755997958142</v>
      </c>
      <c r="S15" s="119">
        <f>+IF('Data 2022'!O15=0,"",('Data 2022'!P15-'Data 2022'!Q15)*1000000/'Data 2022'!O15)</f>
        <v>89331.291475242469</v>
      </c>
      <c r="T15" s="120">
        <f>+IF('Data 2022'!O15=0,"",'Data 2022'!O15*1000/'Data 2022'!C15)</f>
        <v>4.6227906647473862</v>
      </c>
      <c r="U15" s="119">
        <f>+IF('Data 2022'!O15=0,"",'Data 2022'!P15*1000000/'Data 2022'!C15)</f>
        <v>415.31963093187341</v>
      </c>
      <c r="V15" s="119">
        <f>+IF('Data 2022'!X15=0,"",('Data 2022'!Y15)*1000000/'Data 2022'!X15)</f>
        <v>1103942.652329749</v>
      </c>
      <c r="W15" s="119">
        <f>+IF('Data 2022'!X15=0,"",('Data 2022'!Y15-'Data 2022'!Z15)*1000000/'Data 2022'!X15)</f>
        <v>991636.79808841099</v>
      </c>
      <c r="X15" s="120">
        <f>+IF('Data 2022'!X15=0,"",'Data 2022'!X15*1000/'Data 2022'!C15)</f>
        <v>1.9751280175566934</v>
      </c>
      <c r="Y15" s="119">
        <f>+IF('Data 2022'!X15=0,"",'Data 2022'!Y15*1000000/'Data 2022'!C15)</f>
        <v>2180.4280623923355</v>
      </c>
      <c r="Z15" s="119">
        <f>+IF('Data 2022'!AA15=0,"",('Data 2022'!AB15)*1000000/'Data 2022'!AA15)</f>
        <v>771573.60406091379</v>
      </c>
      <c r="AA15" s="119">
        <f>+IF('Data 2022'!AA15=0,"",('Data 2022'!AB15-'Data 2022'!AC15)*1000000/'Data 2022'!AA15)</f>
        <v>725888.32487309643</v>
      </c>
      <c r="AB15" s="120">
        <f>+IF('Data 2022'!AA15=0,"",'Data 2022'!AA15*1000/'Data 2022'!C15)</f>
        <v>0.92974962833612573</v>
      </c>
      <c r="AC15" s="119">
        <f>+IF('Data 2022'!AA15=0,"",'Data 2022'!AB15*1000000/'Data 2022'!C15)</f>
        <v>717.37027160959951</v>
      </c>
      <c r="AD15" s="119">
        <f>+IF('Data 2022'!AD15=0,"",('Data 2022'!AE15)*1000000/'Data 2022'!AD15)</f>
        <v>20129.4033069734</v>
      </c>
      <c r="AE15" s="119">
        <f>+IF('Data 2022'!AD15=0,"",('Data 2022'!AE15-'Data 2022'!AF15)*1000000/'Data 2022'!AD15)</f>
        <v>19626.168224299065</v>
      </c>
      <c r="AF15" s="120">
        <f>+IF('Data 2022'!AD15=0,"",'Data 2022'!AD15*1000/'Data 2022'!C15)</f>
        <v>3.2824409467399769</v>
      </c>
      <c r="AG15" s="119">
        <f>+IF('Data 2022'!AD15=0,"",'Data 2022'!AE15*1000000/'Data 2022'!C15)</f>
        <v>66.073577648252595</v>
      </c>
      <c r="AH15" s="119">
        <f>+IF('Data 2022'!AG15=0,"",('Data 2022'!AH15)*1000000/'Data 2022'!AG15)</f>
        <v>168000</v>
      </c>
      <c r="AI15" s="119">
        <f>+IF('Data 2022'!AG15=0,"",('Data 2022'!AH15-'Data 2022'!AI15)*1000000/'Data 2022'!AG15)</f>
        <v>162666.66666666663</v>
      </c>
      <c r="AJ15" s="120">
        <f>+IF('Data 2022'!AG15=0,"",'Data 2022'!AG15*1000/'Data 2022'!C15)</f>
        <v>2.6547419590815773</v>
      </c>
      <c r="AK15" s="119">
        <f>+IF('Data 2022'!AG15=0,"",'Data 2022'!AH15*1000000/'Data 2022'!C15)</f>
        <v>445.99664912570501</v>
      </c>
      <c r="AL15" s="119">
        <f>+IF('Data 2022'!AJ15=0,"",('Data 2022'!AK15)*1000000/'Data 2022'!AJ15)</f>
        <v>167313.49719706769</v>
      </c>
      <c r="AM15" s="119">
        <f>+IF('Data 2022'!AJ15=0,"",('Data 2022'!AK15-'Data 2022'!AL15)*1000000/'Data 2022'!AJ15)</f>
        <v>150927.12376024149</v>
      </c>
      <c r="AN15" s="120">
        <f>+IF('Data 2022'!AJ15=0,"",'Data 2022'!AJ15*1000/'Data 2022'!C15)</f>
        <v>5.472308091653491</v>
      </c>
      <c r="AO15" s="119">
        <f>+IF('Data 2022'!AJ15=0,"",'Data 2022'!AK15*1000000/'Data 2022'!C15)</f>
        <v>915.59100455435737</v>
      </c>
      <c r="AP15" s="119">
        <f>+IF('Data 2022'!AM15=0,"",('Data 2022'!AN15)*1000000/'Data 2022'!AM15)</f>
        <v>63157.894736842107</v>
      </c>
      <c r="AQ15" s="119" t="e">
        <f>+IF('Data 2022'!AM15=0,"",('Data 2022'!AN15-'Data 2022'!#REF!)*1000000/'Data 2022'!AM15)</f>
        <v>#REF!</v>
      </c>
      <c r="AR15" s="120">
        <f>+IF('Data 2022'!AM15=0,"",'Data 2022'!AM15*1000/'Data 2022'!C15)</f>
        <v>0.44835641975599971</v>
      </c>
      <c r="AS15" s="119">
        <f>+IF('Data 2022'!AM15=0,"",'Data 2022'!AN15*1000000/'Data 2022'!C15)</f>
        <v>28.317247563536824</v>
      </c>
      <c r="AT15" s="119">
        <f>+IF('Data 2022'!AO15=0,"",('Data 2022'!AP15)*1000000/'Data 2022'!AO15)</f>
        <v>87951.80722891567</v>
      </c>
      <c r="AU15" s="119" t="e">
        <f>+IF('Data 2022'!AO15=0,"",('Data 2022'!AP15-'Data 2022'!#REF!)*1000000/'Data 2022'!AO15)</f>
        <v>#REF!</v>
      </c>
      <c r="AV15" s="120">
        <f>+IF('Data 2022'!AO15=0,"",'Data 2022'!AO15*1000/'Data 2022'!C15)</f>
        <v>1.9586096231446304</v>
      </c>
      <c r="AW15" s="119">
        <f>+IF('Data 2022'!AO15=0,"",'Data 2022'!AP15*1000000/'Data 2022'!C15)</f>
        <v>172.26325601151569</v>
      </c>
      <c r="AX15" s="119">
        <f>+IF('Data 2022'!U15=0,"",('Data 2022'!V15)*1000000/'Data 2022'!U15)</f>
        <v>576354.67980295559</v>
      </c>
      <c r="AY15" s="119">
        <f>+IF('Data 2022'!U15=0,"",('Data 2022'!V15-'Data 2022'!W15)*1000000/'Data 2022'!U15)</f>
        <v>278325.12315270928</v>
      </c>
      <c r="AZ15" s="120">
        <f>+IF('Data 2022'!U15=0,"",'Data 2022'!U15*1000/'Data 2022'!C15)</f>
        <v>0.95806687589966255</v>
      </c>
      <c r="BA15" s="119">
        <f>+IF('Data 2022'!U15=0,"",'Data 2022'!V15*1000000/'Data 2022'!C15)</f>
        <v>552.18632748896812</v>
      </c>
      <c r="BB15" s="119">
        <f>+IF(AT15="","",+IF('Data 2022'!BC15=0,0,('Data 2022'!BD15)*1000000/'Data 2022'!BC15))</f>
        <v>327398.61523244309</v>
      </c>
      <c r="BC15" s="119" t="e">
        <f>+IF(AU15="","",+IF('Data 2022'!BC15=0,"",('Data 2022'!BD15-'Data 2022'!BE15)*1000000/'Data 2022'!BC15))</f>
        <v>#REF!</v>
      </c>
      <c r="BD15" s="120">
        <f>+IF(AV15="","",IF('Data 2022'!BC15=0,"",'Data 2022'!BC15*1000/'Data 2022'!C15))</f>
        <v>26.243009179507752</v>
      </c>
      <c r="BE15" s="119">
        <f>+IF(AW15="","",IF('Data 2022'!BC15=0,"",('Data 2022'!BD15-'Data 2022'!BE15)*1000000/'Data 2022'!C15))</f>
        <v>7603.8889019987246</v>
      </c>
      <c r="BF15" s="119">
        <f>+IF('Data 2022'!BC15-'Data 2022'!BF15=0,"",('Data 2022'!BD15-'Data 2022'!BG15)*1000000/('Data 2022'!BC15-'Data 2022'!BF15))</f>
        <v>352044.35204435204</v>
      </c>
      <c r="BG15" s="119" t="e">
        <f>+IF('Data 2022'!BC15-'Data 2022'!BF15=0,"",('Data 2022'!BD15-'Data 2022'!BE15-'Data 2022'!BG15-'Data 2022'!#REF!)*1000000/('Data 2022'!BC15-'Data 2022'!BF15))</f>
        <v>#REF!</v>
      </c>
      <c r="BH15" s="120">
        <f>+IF('Data 2022'!BC15-'Data 2022'!BF15=0,"",('Data 2022'!BC15-'Data 2022'!BF15)*1000/'Data 2022'!C15)</f>
        <v>23.83604313660712</v>
      </c>
      <c r="BI15" s="119" t="e">
        <f>+IF('Data 2022'!BC15-'Data 2022'!BF15=0,"",('Data 2022'!BD15-'Data 2022'!BE15-'Data 2022'!BG15-'Data 2022'!#REF!)*1000000/'Data 2022'!C15)</f>
        <v>#REF!</v>
      </c>
      <c r="BJ15" s="119">
        <f>+IF('Data 2022'!BF15=0,"",('Data 2022'!BG15)*1000000/'Data 2022'!BF15)</f>
        <v>83333.333333333328</v>
      </c>
      <c r="BK15" s="119" t="e">
        <f>+IF('Data 2022'!BF15=0,"",('Data 2022'!BG15-'Data 2022'!#REF!)*1000000/'Data 2022'!BF15)</f>
        <v>#REF!</v>
      </c>
      <c r="BL15" s="120">
        <f>+IF('Data 2022'!BF15=0,"",'Data 2022'!BF15*1000/'Data 2022'!C15)</f>
        <v>2.4069660429006299</v>
      </c>
      <c r="BM15" s="119" t="e">
        <f>+IF('Data 2022'!BF15=0,"",('Data 2022'!BG15-'Data 2022'!#REF!)*1000000/'Data 2022'!C15)</f>
        <v>#REF!</v>
      </c>
      <c r="BN15" s="119">
        <f>+IF('Data 2022'!L15+'Data 2022'!O15+'Data 2022'!X15+'Data 2022'!AA15=0,"",('Data 2022'!M15+'Data 2022'!P15+'Data 2022'!Y15+'Data 2022'!AB15)*1000000/('Data 2022'!L15+'Data 2022'!O15+'Data 2022'!X15+'Data 2022'!AA15))</f>
        <v>537488.50045998173</v>
      </c>
      <c r="BO15" s="119">
        <f>+IF('Data 2022'!L15+'Data 2022'!O15+'Data 2022'!X15+'Data 2022'!AA15=0,"",('Data 2022'!M15-'Data 2022'!N15+'Data 2022'!P15-'Data 2022'!Q15+'Data 2022'!Y15-'Data 2022'!Z15+'Data 2022'!AB15-'Data 2022'!AC15)*1000000/('Data 2022'!L15+'Data 2022'!O15+'Data 2022'!X15+'Data 2022'!AA15))</f>
        <v>491030.3587856486</v>
      </c>
      <c r="BP15" s="120">
        <f>+('Data 2022'!L15+'Data 2022'!O15+'Data 2022'!X15+'Data 2022'!AA15)*1000/'Data 2022'!C15</f>
        <v>10.260282700521508</v>
      </c>
      <c r="BQ15" s="119">
        <f>+('Data 2022'!M15-'Data 2022'!N15+'Data 2022'!P15-'Data 2022'!Q15+'Data 2022'!Y15-'Data 2022'!Z15+'Data 2022'!AB15-'Data 2022'!AC15)*1000000/('Data 2022'!C15)</f>
        <v>5038.1102956792602</v>
      </c>
      <c r="BR15" s="122">
        <f>+IF('Data 2022'!AU15=0,"",'Data 2022'!AU15*1000/'Data 2022'!$C15)</f>
        <v>1.2978738466621045</v>
      </c>
      <c r="BS15" s="122">
        <f>+IF('Data 2022'!AV15=0,"",'Data 2022'!AV15*1000/'Data 2022'!$C15)</f>
        <v>0.23597706302947352</v>
      </c>
      <c r="BT15" s="122">
        <f>+IF('Data 2022'!AS15=0,"",'Data 2022'!AS15*1000/'Data 2022'!$C15)</f>
        <v>9.4390825211789417E-2</v>
      </c>
      <c r="BU15" s="122" t="str">
        <f>+IF('Data 2022'!AT15=0,"",'Data 2022'!AT15*1000/'Data 2022'!$C15)</f>
        <v/>
      </c>
      <c r="BV15" s="122">
        <f>+IF('Data 2022'!AU15=0,"",'Data 2022'!AU15*1000/'Data 2022'!$C15)</f>
        <v>1.2978738466621045</v>
      </c>
      <c r="BW15" s="122">
        <f>+IF('Data 2022'!AV15=0,"",'Data 2022'!AV15*1000/'Data 2022'!$C15)</f>
        <v>0.23597706302947352</v>
      </c>
      <c r="BX15" s="122">
        <f>+IF('Data 2022'!AW15=0,"",'Data 2022'!AW15*1000/'Data 2022'!$C15)</f>
        <v>0.37756330084715767</v>
      </c>
      <c r="BY15" s="122">
        <f>+IF('Data 2022'!AX15=0,"",'Data 2022'!AX15*1000/'Data 2022'!$C15)</f>
        <v>4.7195412605894708E-2</v>
      </c>
      <c r="BZ15" s="122">
        <f>+IF('Data 2022'!AY15=0,"",'Data 2022'!AY15*1000/'Data 2022'!$C15)</f>
        <v>1.1798853151473676</v>
      </c>
      <c r="CA15" s="122">
        <f>+IF('Data 2022'!AZ15=0,"",'Data 2022'!AZ15*1000/'Data 2022'!$C15)</f>
        <v>9.4390825211789417E-2</v>
      </c>
      <c r="CB15" s="122">
        <f>+IF('Data 2022'!BA15=0,"",'Data 2022'!BA15*1000/'Data 2022'!$C15)</f>
        <v>2.9733109941713667</v>
      </c>
      <c r="CC15" s="122">
        <f>+IF('Data 2022'!BB15=0,"",'Data 2022'!BB15*1000/'Data 2022'!$C15)</f>
        <v>0.44835641975599971</v>
      </c>
      <c r="CF15" s="81" t="e">
        <f>+IF('Data 2022'!BD15-'Data 2022'!BG15-'Data 2022'!E15+'Data 2022'!BE15+'Data 2022'!#REF!+'Data 2022'!#REF!=0,"",('Data 2022'!BD15-'Data 2022'!BG15-'Data 2022'!E15+'Data 2022'!BE15+'Data 2022'!#REF!+'Data 2022'!#REF!)*1000000/('Data 2022'!BC15-'Data 2022'!BF15-'Data 2022'!D15))</f>
        <v>#REF!</v>
      </c>
      <c r="CG15" s="82">
        <f>+IF('Data 2022'!BD15-'Data 2022'!BG15-'Data 2022'!E15=0,"",('Data 2022'!BD15-'Data 2022'!BG15-'Data 2022'!E15)*1000000/('Data 2022'!BC15-'Data 2022'!BF15-'Data 2022'!D15))</f>
        <v>352558.23415725766</v>
      </c>
      <c r="CH15" s="83">
        <f>+IF('Data 2022'!BC15-'Data 2022'!BF15-'Data 2022'!D15=0,"",('Data 2022'!BC15-'Data 2022'!BF15-'Data 2022'!D15)*1000/'Data 2022'!C15)</f>
        <v>23.198905066427539</v>
      </c>
      <c r="CI15" s="84">
        <f>+IF('Data 2022'!BD15-'Data 2022'!BG15-'Data 2022'!E15=0,"",('Data 2022'!BD15-'Data 2022'!BG15-'Data 2022'!E15)*1000000/'Data 2022'!C15)</f>
        <v>8178.9650046015513</v>
      </c>
    </row>
    <row r="16" spans="1:87" x14ac:dyDescent="0.25">
      <c r="A16" s="92" t="s">
        <v>79</v>
      </c>
      <c r="B16" s="119">
        <f>+IF('Data 2022'!D16=0,"",('Data 2022'!E16)*1000000/'Data 2022'!D16)</f>
        <v>342965.04237288132</v>
      </c>
      <c r="C16" s="119" t="e">
        <f>+IF('Data 2022'!D16=0,"",('Data 2022'!E16-'Data 2022'!#REF!)*1000000/'Data 2022'!D16)</f>
        <v>#REF!</v>
      </c>
      <c r="D16" s="120">
        <f>+IF('Data 2022'!D16=0,"",'Data 2022'!D16*1000/'Data 2022'!C16)</f>
        <v>1.6138959173904124</v>
      </c>
      <c r="E16" s="119">
        <f>+IF('Data 2022'!D16=0,"",'Data 2022'!E16*1000000/'Data 2022'!C16)</f>
        <v>553.50988169322295</v>
      </c>
      <c r="F16" s="121" t="str">
        <f>+IF('Data 2022'!F16=0,"",('Data 2022'!G16)*1000000/'Data 2022'!F16)</f>
        <v/>
      </c>
      <c r="G16" s="121" t="str">
        <f>+IF('Data 2022'!F16=0,"",('Data 2022'!G16-'Data 2022'!H16)*1000000/'Data 2022'!F16)</f>
        <v/>
      </c>
      <c r="H16" s="120" t="str">
        <f>+IF('Data 2022'!F16=0,"",'Data 2022'!F16*1000/'Data 2022'!C16)</f>
        <v/>
      </c>
      <c r="I16" s="119" t="str">
        <f>+IF('Data 2022'!F16=0,"",'Data 2022'!G16*1000000/'Data 2022'!C16)</f>
        <v/>
      </c>
      <c r="J16" s="119" t="str">
        <f>+IF('Data 2022'!I16=0,"",('Data 2022'!J16)*1000000/'Data 2022'!I16)</f>
        <v/>
      </c>
      <c r="K16" s="119" t="str">
        <f>+IF('Data 2022'!I16=0,"",('Data 2022'!J16-'Data 2022'!K16)*1000000/'Data 2022'!I16)</f>
        <v/>
      </c>
      <c r="L16" s="120" t="str">
        <f>+IF('Data 2022'!I16=0,"",'Data 2022'!I16*1000/'Data 2022'!C16)</f>
        <v/>
      </c>
      <c r="M16" s="119" t="str">
        <f>+IF('Data 2022'!I16=0,"",'Data 2022'!J16*1000000/'Data 2022'!C16)</f>
        <v/>
      </c>
      <c r="N16" s="119">
        <f>+IF('Data 2022'!L16=0,"",('Data 2022'!M16)*1000000/'Data 2022'!L16)</f>
        <v>911803.24834090122</v>
      </c>
      <c r="O16" s="119">
        <f>+IF('Data 2022'!L16=0,"",('Data 2022'!M16-'Data 2022'!N16)*1000000/'Data 2022'!L16)</f>
        <v>803525.21830247995</v>
      </c>
      <c r="P16" s="120">
        <f>+IF('Data 2022'!L16=0,"",'Data 2022'!L16*1000/'Data 2022'!C16)</f>
        <v>1.957874581139301</v>
      </c>
      <c r="Q16" s="119">
        <f>+IF('Data 2022'!L16=0,"",'Data 2022'!M16*1000000/'Data 2022'!C16)</f>
        <v>1785.1964029268961</v>
      </c>
      <c r="R16" s="119">
        <f>+IF('Data 2022'!O16=0,"",('Data 2022'!P16)*1000000/'Data 2022'!O16)</f>
        <v>76866.736946545949</v>
      </c>
      <c r="S16" s="119">
        <f>+IF('Data 2022'!O16=0,"",('Data 2022'!P16-'Data 2022'!Q16)*1000000/'Data 2022'!O16)</f>
        <v>76618.690313779007</v>
      </c>
      <c r="T16" s="120">
        <f>+IF('Data 2022'!O16=0,"",'Data 2022'!O16*1000/'Data 2022'!C16)</f>
        <v>16.541749299049442</v>
      </c>
      <c r="U16" s="119">
        <f>+IF('Data 2022'!O16=0,"",'Data 2022'!P16*1000000/'Data 2022'!C16)</f>
        <v>1271.5102920057443</v>
      </c>
      <c r="V16" s="119">
        <f>+IF('Data 2022'!X16=0,"",('Data 2022'!Y16)*1000000/'Data 2022'!X16)</f>
        <v>866552.2442588727</v>
      </c>
      <c r="W16" s="119">
        <f>+IF('Data 2022'!X16=0,"",('Data 2022'!Y16-'Data 2022'!Z16)*1000000/'Data 2022'!X16)</f>
        <v>816969.78079331946</v>
      </c>
      <c r="X16" s="120">
        <f>+IF('Data 2022'!X16=0,"",'Data 2022'!X16*1000/'Data 2022'!C16)</f>
        <v>1.3102646515762839</v>
      </c>
      <c r="Y16" s="119">
        <f>+IF('Data 2022'!X16=0,"",'Data 2022'!Y16*1000000/'Data 2022'!C16)</f>
        <v>1135.4127743964987</v>
      </c>
      <c r="Z16" s="119">
        <f>+IF('Data 2022'!AA16=0,"",('Data 2022'!AB16)*1000000/'Data 2022'!AA16)</f>
        <v>810819.12865895173</v>
      </c>
      <c r="AA16" s="119">
        <f>+IF('Data 2022'!AA16=0,"",('Data 2022'!AB16-'Data 2022'!AC16)*1000000/'Data 2022'!AA16)</f>
        <v>786993.39686861809</v>
      </c>
      <c r="AB16" s="120">
        <f>+IF('Data 2022'!AA16=0,"",'Data 2022'!AA16*1000/'Data 2022'!C16)</f>
        <v>2.0091636463106064</v>
      </c>
      <c r="AC16" s="119">
        <f>+IF('Data 2022'!AA16=0,"",'Data 2022'!AB16*1000000/'Data 2022'!C16)</f>
        <v>1629.0683170348082</v>
      </c>
      <c r="AD16" s="119">
        <f>+IF('Data 2022'!AD16=0,"",('Data 2022'!AE16)*1000000/'Data 2022'!AD16)</f>
        <v>22995.543859649122</v>
      </c>
      <c r="AE16" s="119">
        <f>+IF('Data 2022'!AD16=0,"",('Data 2022'!AE16-'Data 2022'!AF16)*1000000/'Data 2022'!AD16)</f>
        <v>22469.228070175439</v>
      </c>
      <c r="AF16" s="120">
        <f>+IF('Data 2022'!AD16=0,"",'Data 2022'!AD16*1000/'Data 2022'!C16)</f>
        <v>3.8979689530192161</v>
      </c>
      <c r="AG16" s="119">
        <f>+IF('Data 2022'!AD16=0,"",'Data 2022'!AE16*1000000/'Data 2022'!C16)</f>
        <v>89.635916022703952</v>
      </c>
      <c r="AH16" s="119">
        <f>+IF('Data 2022'!AG16=0,"",('Data 2022'!AH16)*1000000/'Data 2022'!AG16)</f>
        <v>117454.94871084004</v>
      </c>
      <c r="AI16" s="119">
        <f>+IF('Data 2022'!AG16=0,"",('Data 2022'!AH16-'Data 2022'!AI16)*1000000/'Data 2022'!AG16)</f>
        <v>117454.94871084004</v>
      </c>
      <c r="AJ16" s="120">
        <f>+IF('Data 2022'!AG16=0,"",'Data 2022'!AG16*1000/'Data 2022'!C16)</f>
        <v>2.4666621076386512</v>
      </c>
      <c r="AK16" s="119">
        <f>+IF('Data 2022'!AG16=0,"",'Data 2022'!AH16*1000000/'Data 2022'!C16)</f>
        <v>289.72167133967037</v>
      </c>
      <c r="AL16" s="119">
        <f>+IF('Data 2022'!AJ16=0,"",('Data 2022'!AK16)*1000000/'Data 2022'!AJ16)</f>
        <v>223732.85330261139</v>
      </c>
      <c r="AM16" s="119">
        <f>+IF('Data 2022'!AJ16=0,"",('Data 2022'!AK16-'Data 2022'!AL16)*1000000/'Data 2022'!AJ16)</f>
        <v>223560.04224270349</v>
      </c>
      <c r="AN16" s="120">
        <f>+IF('Data 2022'!AJ16=0,"",'Data 2022'!AJ16*1000/'Data 2022'!C16)</f>
        <v>3.5615126854954524</v>
      </c>
      <c r="AO16" s="119">
        <f>+IF('Data 2022'!AJ16=0,"",'Data 2022'!AK16*1000000/'Data 2022'!C16)</f>
        <v>796.82739519934353</v>
      </c>
      <c r="AP16" s="119" t="str">
        <f>+IF('Data 2022'!AM16=0,"",('Data 2022'!AN16)*1000000/'Data 2022'!AM16)</f>
        <v/>
      </c>
      <c r="AQ16" s="119" t="str">
        <f>+IF('Data 2022'!AM16=0,"",('Data 2022'!AN16-'Data 2022'!#REF!)*1000000/'Data 2022'!AM16)</f>
        <v/>
      </c>
      <c r="AR16" s="120" t="str">
        <f>+IF('Data 2022'!AM16=0,"",'Data 2022'!AM16*1000/'Data 2022'!C16)</f>
        <v/>
      </c>
      <c r="AS16" s="119" t="str">
        <f>+IF('Data 2022'!AM16=0,"",'Data 2022'!AN16*1000000/'Data 2022'!C16)</f>
        <v/>
      </c>
      <c r="AT16" s="119" t="str">
        <f>+IF('Data 2022'!AO16=0,"",('Data 2022'!AP16)*1000000/'Data 2022'!AO16)</f>
        <v/>
      </c>
      <c r="AU16" s="119" t="str">
        <f>+IF('Data 2022'!AO16=0,"",('Data 2022'!AP16-'Data 2022'!#REF!)*1000000/'Data 2022'!AO16)</f>
        <v/>
      </c>
      <c r="AV16" s="120" t="str">
        <f>+IF('Data 2022'!AO16=0,"",'Data 2022'!AO16*1000/'Data 2022'!C16)</f>
        <v/>
      </c>
      <c r="AW16" s="119" t="str">
        <f>+IF('Data 2022'!AO16=0,"",'Data 2022'!AP16*1000000/'Data 2022'!C16)</f>
        <v/>
      </c>
      <c r="AX16" s="119">
        <f>+IF('Data 2022'!U16=0,"",('Data 2022'!V16)*1000000/'Data 2022'!U16)</f>
        <v>643035.39823008853</v>
      </c>
      <c r="AY16" s="119">
        <f>+IF('Data 2022'!U16=0,"",('Data 2022'!V16-'Data 2022'!W16)*1000000/'Data 2022'!U16)</f>
        <v>321517.69911504426</v>
      </c>
      <c r="AZ16" s="120">
        <f>+IF('Data 2022'!U16=0,"",'Data 2022'!U16*1000/'Data 2022'!C16)</f>
        <v>0.92730629829720301</v>
      </c>
      <c r="BA16" s="119">
        <f>+IF('Data 2022'!U16=0,"",'Data 2022'!V16*1000000/'Data 2022'!C16)</f>
        <v>596.29077480681121</v>
      </c>
      <c r="BB16" s="119" t="str">
        <f>+IF(AT16="","",+IF('Data 2022'!BC16=0,0,('Data 2022'!BD16)*1000000/'Data 2022'!BC16))</f>
        <v/>
      </c>
      <c r="BC16" s="119" t="str">
        <f>+IF(AU16="","",+IF('Data 2022'!BC16=0,"",('Data 2022'!BD16-'Data 2022'!BE16)*1000000/'Data 2022'!BC16))</f>
        <v/>
      </c>
      <c r="BD16" s="120" t="str">
        <f>+IF(AV16="","",IF('Data 2022'!BC16=0,"",'Data 2022'!BC16*1000/'Data 2022'!C16))</f>
        <v/>
      </c>
      <c r="BE16" s="119" t="str">
        <f>+IF(AW16="","",IF('Data 2022'!BC16=0,"",('Data 2022'!BD16-'Data 2022'!BE16)*1000000/'Data 2022'!C16))</f>
        <v/>
      </c>
      <c r="BF16" s="119">
        <f>+IF('Data 2022'!BC16-'Data 2022'!BF16=0,"",('Data 2022'!BD16-'Data 2022'!BG16)*1000000/('Data 2022'!BC16-'Data 2022'!BF16))</f>
        <v>237621.15204340109</v>
      </c>
      <c r="BG16" s="119" t="e">
        <f>+IF('Data 2022'!BC16-'Data 2022'!BF16=0,"",('Data 2022'!BD16-'Data 2022'!BE16-'Data 2022'!BG16-'Data 2022'!#REF!)*1000000/('Data 2022'!BC16-'Data 2022'!BF16))</f>
        <v>#REF!</v>
      </c>
      <c r="BH16" s="120">
        <f>+IF('Data 2022'!BC16-'Data 2022'!BF16=0,"",('Data 2022'!BC16-'Data 2022'!BF16)*1000/'Data 2022'!C16)</f>
        <v>34.286398139916571</v>
      </c>
      <c r="BI16" s="119" t="e">
        <f>+IF('Data 2022'!BC16-'Data 2022'!BF16=0,"",('Data 2022'!BD16-'Data 2022'!BE16-'Data 2022'!BG16-'Data 2022'!#REF!)*1000000/'Data 2022'!C16)</f>
        <v>#REF!</v>
      </c>
      <c r="BJ16" s="119" t="str">
        <f>+IF('Data 2022'!BF16=0,"",('Data 2022'!BG16)*1000000/'Data 2022'!BF16)</f>
        <v/>
      </c>
      <c r="BK16" s="119" t="str">
        <f>+IF('Data 2022'!BF16=0,"",('Data 2022'!BG16-'Data 2022'!#REF!)*1000000/'Data 2022'!BF16)</f>
        <v/>
      </c>
      <c r="BL16" s="120" t="str">
        <f>+IF('Data 2022'!BF16=0,"",'Data 2022'!BF16*1000/'Data 2022'!C16)</f>
        <v/>
      </c>
      <c r="BM16" s="119" t="str">
        <f>+IF('Data 2022'!BF16=0,"",('Data 2022'!BG16-'Data 2022'!#REF!)*1000000/'Data 2022'!C16)</f>
        <v/>
      </c>
      <c r="BN16" s="119">
        <f>+IF('Data 2022'!L16+'Data 2022'!O16+'Data 2022'!X16+'Data 2022'!AA16=0,"",('Data 2022'!M16+'Data 2022'!P16+'Data 2022'!Y16+'Data 2022'!AB16)*1000000/('Data 2022'!L16+'Data 2022'!O16+'Data 2022'!X16+'Data 2022'!AA16))</f>
        <v>266793.79740487685</v>
      </c>
      <c r="BO16" s="119">
        <f>+IF('Data 2022'!L16+'Data 2022'!O16+'Data 2022'!X16+'Data 2022'!AA16=0,"",('Data 2022'!M16-'Data 2022'!N16+'Data 2022'!P16-'Data 2022'!Q16+'Data 2022'!Y16-'Data 2022'!Z16+'Data 2022'!AB16-'Data 2022'!AC16)*1000000/('Data 2022'!L16+'Data 2022'!O16+'Data 2022'!X16+'Data 2022'!AA16))</f>
        <v>251718.26302262896</v>
      </c>
      <c r="BP16" s="120">
        <f>+('Data 2022'!L16+'Data 2022'!O16+'Data 2022'!X16+'Data 2022'!AA16)*1000/'Data 2022'!C16</f>
        <v>21.819052178075633</v>
      </c>
      <c r="BQ16" s="119">
        <f>+('Data 2022'!M16-'Data 2022'!N16+'Data 2022'!P16-'Data 2022'!Q16+'Data 2022'!Y16-'Data 2022'!Z16+'Data 2022'!AB16-'Data 2022'!AC16)*1000000/('Data 2022'!C16)</f>
        <v>5492.2539150653083</v>
      </c>
      <c r="BR16" s="122">
        <f>+IF('Data 2022'!AU16=0,"",'Data 2022'!AU16*1000/'Data 2022'!$C16)</f>
        <v>0.75223962251248033</v>
      </c>
      <c r="BS16" s="122">
        <f>+IF('Data 2022'!AV16=0,"",'Data 2022'!AV16*1000/'Data 2022'!$C16)</f>
        <v>0.13677084045681462</v>
      </c>
      <c r="BT16" s="122" t="str">
        <f>+IF('Data 2022'!AS16=0,"",'Data 2022'!AS16*1000/'Data 2022'!$C16)</f>
        <v/>
      </c>
      <c r="BU16" s="122" t="str">
        <f>+IF('Data 2022'!AT16=0,"",'Data 2022'!AT16*1000/'Data 2022'!$C16)</f>
        <v/>
      </c>
      <c r="BV16" s="122">
        <f>+IF('Data 2022'!AU16=0,"",'Data 2022'!AU16*1000/'Data 2022'!$C16)</f>
        <v>0.75223962251248033</v>
      </c>
      <c r="BW16" s="122">
        <f>+IF('Data 2022'!AV16=0,"",'Data 2022'!AV16*1000/'Data 2022'!$C16)</f>
        <v>0.13677084045681462</v>
      </c>
      <c r="BX16" s="122">
        <f>+IF('Data 2022'!AW16=0,"",'Data 2022'!AW16*1000/'Data 2022'!$C16)</f>
        <v>1.2309375641113314</v>
      </c>
      <c r="BY16" s="122" t="str">
        <f>+IF('Data 2022'!AX16=0,"",'Data 2022'!AX16*1000/'Data 2022'!$C16)</f>
        <v/>
      </c>
      <c r="BZ16" s="122">
        <f>+IF('Data 2022'!AY16=0,"",'Data 2022'!AY16*1000/'Data 2022'!$C16)</f>
        <v>0.68385420228407301</v>
      </c>
      <c r="CA16" s="122" t="str">
        <f>+IF('Data 2022'!AZ16=0,"",'Data 2022'!AZ16*1000/'Data 2022'!$C16)</f>
        <v/>
      </c>
      <c r="CB16" s="122">
        <f>+IF('Data 2022'!BA16=0,"",'Data 2022'!BA16*1000/'Data 2022'!$C16)</f>
        <v>2.6670313889078847</v>
      </c>
      <c r="CC16" s="122">
        <f>+IF('Data 2022'!BB16=0,"",'Data 2022'!BB16*1000/'Data 2022'!$C16)</f>
        <v>0.13677084045681462</v>
      </c>
      <c r="CF16" s="81"/>
      <c r="CG16" s="82"/>
      <c r="CH16" s="83"/>
      <c r="CI16" s="84"/>
    </row>
    <row r="17" spans="1:87" x14ac:dyDescent="0.25">
      <c r="A17" s="92" t="s">
        <v>14</v>
      </c>
      <c r="B17" s="119">
        <f>+IF('Data 2022'!D17=0,"",('Data 2022'!E17)*1000000/'Data 2022'!D17)</f>
        <v>265705.78098073008</v>
      </c>
      <c r="C17" s="119" t="e">
        <f>+IF('Data 2022'!D17=0,"",('Data 2022'!E17-'Data 2022'!#REF!)*1000000/'Data 2022'!D17)</f>
        <v>#REF!</v>
      </c>
      <c r="D17" s="120">
        <f>+IF('Data 2022'!D17=0,"",'Data 2022'!D17*1000/'Data 2022'!C17)</f>
        <v>2.8322314416293208</v>
      </c>
      <c r="E17" s="119">
        <f>+IF('Data 2022'!D17=0,"",'Data 2022'!E17*1000000/'Data 2022'!C17)</f>
        <v>752.54026711629763</v>
      </c>
      <c r="F17" s="121">
        <f>+IF('Data 2022'!F17=0,"",('Data 2022'!G17)*1000000/'Data 2022'!F17)</f>
        <v>724832.21476510074</v>
      </c>
      <c r="G17" s="121">
        <f>+IF('Data 2022'!F17=0,"",('Data 2022'!G17-'Data 2022'!H17)*1000000/'Data 2022'!F17)</f>
        <v>666666.66666666686</v>
      </c>
      <c r="H17" s="120">
        <f>+IF('Data 2022'!F17=0,"",'Data 2022'!F17*1000/'Data 2022'!C17)</f>
        <v>0.19834050672227893</v>
      </c>
      <c r="I17" s="119">
        <f>+IF('Data 2022'!F17=0,"",'Data 2022'!G17*1000000/'Data 2022'!C17)</f>
        <v>143.76358876514178</v>
      </c>
      <c r="J17" s="119">
        <f>+IF('Data 2022'!I17=0,"",('Data 2022'!J17)*1000000/'Data 2022'!I17)</f>
        <v>894736.84210526326</v>
      </c>
      <c r="K17" s="119">
        <f>+IF('Data 2022'!I17=0,"",('Data 2022'!J17-'Data 2022'!K17)*1000000/'Data 2022'!I17)</f>
        <v>801009.37274693593</v>
      </c>
      <c r="L17" s="120">
        <f>+IF('Data 2022'!I17=0,"",'Data 2022'!I17*1000/'Data 2022'!C17)</f>
        <v>0.61543240005324573</v>
      </c>
      <c r="M17" s="119">
        <f>+IF('Data 2022'!I17=0,"",'Data 2022'!J17*1000000/'Data 2022'!C17)</f>
        <v>550.65004215290412</v>
      </c>
      <c r="N17" s="119">
        <f>+IF('Data 2022'!L17=0,"",('Data 2022'!M17)*1000000/'Data 2022'!L17)</f>
        <v>789875.08218277455</v>
      </c>
      <c r="O17" s="119">
        <f>+IF('Data 2022'!L17=0,"",('Data 2022'!M17-'Data 2022'!N17)*1000000/'Data 2022'!L17)</f>
        <v>700197.23865877709</v>
      </c>
      <c r="P17" s="120">
        <f>+IF('Data 2022'!L17=0,"",'Data 2022'!L17*1000/'Data 2022'!C17)</f>
        <v>3.3744509029595777</v>
      </c>
      <c r="Q17" s="119">
        <f>+IF('Data 2022'!L17=0,"",'Data 2022'!M17*1000000/'Data 2022'!C17)</f>
        <v>2665.394684296934</v>
      </c>
      <c r="R17" s="119">
        <f>+IF('Data 2022'!O17=0,"",('Data 2022'!P17)*1000000/'Data 2022'!O17)</f>
        <v>123170.50859860959</v>
      </c>
      <c r="S17" s="119">
        <f>+IF('Data 2022'!O17=0,"",('Data 2022'!P17-'Data 2022'!Q17)*1000000/'Data 2022'!O17)</f>
        <v>103046.10318331505</v>
      </c>
      <c r="T17" s="120">
        <f>+IF('Data 2022'!O17=0,"",'Data 2022'!O17*1000/'Data 2022'!C17)</f>
        <v>9.7013799529662332</v>
      </c>
      <c r="U17" s="119">
        <f>+IF('Data 2022'!O17=0,"",'Data 2022'!P17*1000000/'Data 2022'!C17)</f>
        <v>1194.9239029152061</v>
      </c>
      <c r="V17" s="119">
        <f>+IF('Data 2022'!X17=0,"",('Data 2022'!Y17)*1000000/'Data 2022'!X17)</f>
        <v>1584629.1866028709</v>
      </c>
      <c r="W17" s="119">
        <f>+IF('Data 2022'!X17=0,"",('Data 2022'!Y17-'Data 2022'!Z17)*1000000/'Data 2022'!X17)</f>
        <v>1204844.4976076558</v>
      </c>
      <c r="X17" s="120">
        <f>+IF('Data 2022'!X17=0,"",'Data 2022'!X17*1000/'Data 2022'!C17)</f>
        <v>1.4837822247859076</v>
      </c>
      <c r="Y17" s="119">
        <f>+IF('Data 2022'!X17=0,"",'Data 2022'!Y17*1000000/'Data 2022'!C17)</f>
        <v>2351.244619958291</v>
      </c>
      <c r="Z17" s="119">
        <f>+IF('Data 2022'!AA17=0,"",('Data 2022'!AB17)*1000000/'Data 2022'!AA17)</f>
        <v>859347.44268077589</v>
      </c>
      <c r="AA17" s="119">
        <f>+IF('Data 2022'!AA17=0,"",('Data 2022'!AB17-'Data 2022'!AC17)*1000000/'Data 2022'!AA17)</f>
        <v>752204.58553791884</v>
      </c>
      <c r="AB17" s="120">
        <f>+IF('Data 2022'!AA17=0,"",'Data 2022'!AA17*1000/'Data 2022'!C17)</f>
        <v>3.0190353640679772</v>
      </c>
      <c r="AC17" s="119">
        <f>+IF('Data 2022'!AA17=0,"",'Data 2022'!AB17*1000000/'Data 2022'!C17)</f>
        <v>2594.4003194746415</v>
      </c>
      <c r="AD17" s="119">
        <f>+IF('Data 2022'!AD17=0,"",('Data 2022'!AE17)*1000000/'Data 2022'!AD17)</f>
        <v>26220.614828209764</v>
      </c>
      <c r="AE17" s="119">
        <f>+IF('Data 2022'!AD17=0,"",('Data 2022'!AE17-'Data 2022'!AF17)*1000000/'Data 2022'!AD17)</f>
        <v>26220.614828209764</v>
      </c>
      <c r="AF17" s="120">
        <f>+IF('Data 2022'!AD17=0,"",'Data 2022'!AD17*1000/'Data 2022'!C17)</f>
        <v>4.416736921506855</v>
      </c>
      <c r="AG17" s="119">
        <f>+IF('Data 2022'!AD17=0,"",'Data 2022'!AE17*1000000/'Data 2022'!C17)</f>
        <v>115.8095576163642</v>
      </c>
      <c r="AH17" s="119">
        <f>+IF('Data 2022'!AG17=0,"",('Data 2022'!AH17)*1000000/'Data 2022'!AG17)</f>
        <v>156897.78413152252</v>
      </c>
      <c r="AI17" s="119">
        <f>+IF('Data 2022'!AG17=0,"",('Data 2022'!AH17-'Data 2022'!AI17)*1000000/'Data 2022'!AG17)</f>
        <v>156897.78413152252</v>
      </c>
      <c r="AJ17" s="120">
        <f>+IF('Data 2022'!AG17=0,"",'Data 2022'!AG17*1000/'Data 2022'!C17)</f>
        <v>2.4830279096596706</v>
      </c>
      <c r="AK17" s="119">
        <f>+IF('Data 2022'!AG17=0,"",'Data 2022'!AH17*1000000/'Data 2022'!C17)</f>
        <v>389.5815769623286</v>
      </c>
      <c r="AL17" s="119">
        <f>+IF('Data 2022'!AJ17=0,"",('Data 2022'!AK17)*1000000/'Data 2022'!AJ17)</f>
        <v>273381.29496402876</v>
      </c>
      <c r="AM17" s="119">
        <f>+IF('Data 2022'!AJ17=0,"",('Data 2022'!AK17-'Data 2022'!AL17)*1000000/'Data 2022'!AJ17)</f>
        <v>271997.78638627561</v>
      </c>
      <c r="AN17" s="120">
        <f>+IF('Data 2022'!AJ17=0,"",'Data 2022'!AJ17*1000/'Data 2022'!C17)</f>
        <v>3.2071704308470514</v>
      </c>
      <c r="AO17" s="119">
        <f>+IF('Data 2022'!AJ17=0,"",'Data 2022'!AK17*1000000/'Data 2022'!C17)</f>
        <v>876.78040555530902</v>
      </c>
      <c r="AP17" s="119">
        <f>+IF('Data 2022'!AM17=0,"",('Data 2022'!AN17)*1000000/'Data 2022'!AM17)</f>
        <v>56074.766355140186</v>
      </c>
      <c r="AQ17" s="119" t="e">
        <f>+IF('Data 2022'!AM17=0,"",('Data 2022'!AN17-'Data 2022'!#REF!)*1000000/'Data 2022'!AM17)</f>
        <v>#REF!</v>
      </c>
      <c r="AR17" s="120">
        <f>+IF('Data 2022'!AM17=0,"",'Data 2022'!AM17*1000/'Data 2022'!C17)</f>
        <v>0.5697297776988951</v>
      </c>
      <c r="AS17" s="119">
        <f>+IF('Data 2022'!AM17=0,"",'Data 2022'!AN17*1000000/'Data 2022'!C17)</f>
        <v>31.947464170031505</v>
      </c>
      <c r="AT17" s="119">
        <f>+IF('Data 2022'!AO17=0,"",('Data 2022'!AP17)*1000000/'Data 2022'!AO17)</f>
        <v>81705.150976909412</v>
      </c>
      <c r="AU17" s="119" t="e">
        <f>+IF('Data 2022'!AO17=0,"",('Data 2022'!AP17-'Data 2022'!#REF!)*1000000/'Data 2022'!AO17)</f>
        <v>#REF!</v>
      </c>
      <c r="AV17" s="120">
        <f>+IF('Data 2022'!AO17=0,"",'Data 2022'!AO17*1000/'Data 2022'!C17)</f>
        <v>1.4988685273106448</v>
      </c>
      <c r="AW17" s="119">
        <f>+IF('Data 2022'!AO17=0,"",'Data 2022'!AP17*1000000/'Data 2022'!C17)</f>
        <v>122.46527931845409</v>
      </c>
      <c r="AX17" s="119">
        <f>+IF('Data 2022'!U17=0,"",('Data 2022'!V17)*1000000/'Data 2022'!U17)</f>
        <v>594005.44959128066</v>
      </c>
      <c r="AY17" s="119">
        <f>+IF('Data 2022'!U17=0,"",('Data 2022'!V17-'Data 2022'!W17)*1000000/'Data 2022'!U17)</f>
        <v>294277.92915531335</v>
      </c>
      <c r="AZ17" s="120">
        <f>+IF('Data 2022'!U17=0,"",'Data 2022'!U17*1000/'Data 2022'!C17)</f>
        <v>0.81421662155566399</v>
      </c>
      <c r="BA17" s="119">
        <f>+IF('Data 2022'!U17=0,"",'Data 2022'!V17*1000000/'Data 2022'!C17)</f>
        <v>483.64911035186583</v>
      </c>
      <c r="BB17" s="119">
        <f>+IF(AT17="","",+IF('Data 2022'!BC17=0,0,('Data 2022'!BD17)*1000000/'Data 2022'!BC17))</f>
        <v>358712.9907014746</v>
      </c>
      <c r="BC17" s="119" t="e">
        <f>+IF(AU17="","",+IF('Data 2022'!BC17=0,"",('Data 2022'!BD17-'Data 2022'!BE17)*1000000/'Data 2022'!BC17))</f>
        <v>#REF!</v>
      </c>
      <c r="BD17" s="120">
        <f>+IF(AV17="","",IF('Data 2022'!BC17=0,"",'Data 2022'!BC17*1000/'Data 2022'!C17))</f>
        <v>34.214402981763321</v>
      </c>
      <c r="BE17" s="119">
        <f>+IF(AW17="","",IF('Data 2022'!BC17=0,"",('Data 2022'!BD17-'Data 2022'!BE17)*1000000/'Data 2022'!C17))</f>
        <v>10570.617207259178</v>
      </c>
      <c r="BF17" s="119">
        <f>+IF('Data 2022'!BC17-'Data 2022'!BF17=0,"",('Data 2022'!BD17-'Data 2022'!BG17)*1000000/('Data 2022'!BC17-'Data 2022'!BF17))</f>
        <v>376992.8361422834</v>
      </c>
      <c r="BG17" s="119" t="e">
        <f>+IF('Data 2022'!BC17-'Data 2022'!BF17=0,"",('Data 2022'!BD17-'Data 2022'!BE17-'Data 2022'!BG17-'Data 2022'!#REF!)*1000000/('Data 2022'!BC17-'Data 2022'!BF17))</f>
        <v>#REF!</v>
      </c>
      <c r="BH17" s="120">
        <f>+IF('Data 2022'!BC17-'Data 2022'!BF17=0,"",('Data 2022'!BC17-'Data 2022'!BF17)*1000/'Data 2022'!C17)</f>
        <v>32.145804676753784</v>
      </c>
      <c r="BI17" s="119" t="e">
        <f>+IF('Data 2022'!BC17-'Data 2022'!BF17=0,"",('Data 2022'!BD17-'Data 2022'!BE17-'Data 2022'!BG17-'Data 2022'!#REF!)*1000000/'Data 2022'!C17)</f>
        <v>#REF!</v>
      </c>
      <c r="BJ17" s="119">
        <f>+IF('Data 2022'!BF17=0,"",('Data 2022'!BG17)*1000000/'Data 2022'!BF17)</f>
        <v>74646.07464607463</v>
      </c>
      <c r="BK17" s="119" t="e">
        <f>+IF('Data 2022'!BF17=0,"",('Data 2022'!BG17-'Data 2022'!#REF!)*1000000/'Data 2022'!BF17)</f>
        <v>#REF!</v>
      </c>
      <c r="BL17" s="120">
        <f>+IF('Data 2022'!BF17=0,"",'Data 2022'!BF17*1000/'Data 2022'!C17)</f>
        <v>2.06859830500954</v>
      </c>
      <c r="BM17" s="119" t="e">
        <f>+IF('Data 2022'!BF17=0,"",('Data 2022'!BG17-'Data 2022'!#REF!)*1000000/'Data 2022'!C17)</f>
        <v>#REF!</v>
      </c>
      <c r="BN17" s="119">
        <f>+IF('Data 2022'!L17+'Data 2022'!O17+'Data 2022'!X17+'Data 2022'!AA17=0,"",('Data 2022'!M17+'Data 2022'!P17+'Data 2022'!Y17+'Data 2022'!AB17)*1000000/('Data 2022'!L17+'Data 2022'!O17+'Data 2022'!X17+'Data 2022'!AA17))</f>
        <v>500946.56334401894</v>
      </c>
      <c r="BO17" s="119">
        <f>+IF('Data 2022'!L17+'Data 2022'!O17+'Data 2022'!X17+'Data 2022'!AA17=0,"",('Data 2022'!M17-'Data 2022'!N17+'Data 2022'!P17-'Data 2022'!Q17+'Data 2022'!Y17-'Data 2022'!Z17+'Data 2022'!AB17-'Data 2022'!AC17)*1000000/('Data 2022'!L17+'Data 2022'!O17+'Data 2022'!X17+'Data 2022'!AA17))</f>
        <v>422167.25143246591</v>
      </c>
      <c r="BP17" s="120">
        <f>+('Data 2022'!L17+'Data 2022'!O17+'Data 2022'!X17+'Data 2022'!AA17)*1000/'Data 2022'!C17</f>
        <v>17.578648444779695</v>
      </c>
      <c r="BQ17" s="119">
        <f>+('Data 2022'!M17-'Data 2022'!N17+'Data 2022'!P17-'Data 2022'!Q17+'Data 2022'!Y17-'Data 2022'!Z17+'Data 2022'!AB17-'Data 2022'!AC17)*1000000/('Data 2022'!C17)</f>
        <v>7421.1296978302362</v>
      </c>
      <c r="BR17" s="122">
        <f>+IF('Data 2022'!AU17=0,"",'Data 2022'!AU17*1000/'Data 2022'!$C17)</f>
        <v>1.242401384390114</v>
      </c>
      <c r="BS17" s="122">
        <f>+IF('Data 2022'!AV17=0,"",'Data 2022'!AV17*1000/'Data 2022'!$C17)</f>
        <v>0.39934330212539382</v>
      </c>
      <c r="BT17" s="122">
        <f>+IF('Data 2022'!AS17=0,"",'Data 2022'!AS17*1000/'Data 2022'!$C17)</f>
        <v>0.13311443404179793</v>
      </c>
      <c r="BU17" s="122" t="str">
        <f>+IF('Data 2022'!AT17=0,"",'Data 2022'!AT17*1000/'Data 2022'!$C17)</f>
        <v/>
      </c>
      <c r="BV17" s="122">
        <f>+IF('Data 2022'!AU17=0,"",'Data 2022'!AU17*1000/'Data 2022'!$C17)</f>
        <v>1.242401384390114</v>
      </c>
      <c r="BW17" s="122">
        <f>+IF('Data 2022'!AV17=0,"",'Data 2022'!AV17*1000/'Data 2022'!$C17)</f>
        <v>0.39934330212539382</v>
      </c>
      <c r="BX17" s="122">
        <f>+IF('Data 2022'!AW17=0,"",'Data 2022'!AW17*1000/'Data 2022'!$C17)</f>
        <v>1.3755158184319121</v>
      </c>
      <c r="BY17" s="122">
        <f>+IF('Data 2022'!AX17=0,"",'Data 2022'!AX17*1000/'Data 2022'!$C17)</f>
        <v>8.8742956027865291E-2</v>
      </c>
      <c r="BZ17" s="122">
        <f>+IF('Data 2022'!AY17=0,"",'Data 2022'!AY17*1000/'Data 2022'!$C17)</f>
        <v>0.57682921418112443</v>
      </c>
      <c r="CA17" s="122">
        <f>+IF('Data 2022'!AZ17=0,"",'Data 2022'!AZ17*1000/'Data 2022'!$C17)</f>
        <v>0.22185739006966321</v>
      </c>
      <c r="CB17" s="122">
        <f>+IF('Data 2022'!BA17=0,"",'Data 2022'!BA17*1000/'Data 2022'!$C17)</f>
        <v>3.5497182411146113</v>
      </c>
      <c r="CC17" s="122">
        <f>+IF('Data 2022'!BB17=0,"",'Data 2022'!BB17*1000/'Data 2022'!$C17)</f>
        <v>0.70994364822292233</v>
      </c>
      <c r="CF17" s="81" t="e">
        <f>+IF('Data 2022'!BD17-'Data 2022'!BG17-'Data 2022'!E17+'Data 2022'!BE17+'Data 2022'!#REF!+'Data 2022'!#REF!=0,"",('Data 2022'!BD17-'Data 2022'!BG17-'Data 2022'!E17+'Data 2022'!BE17+'Data 2022'!#REF!+'Data 2022'!#REF!)*1000000/('Data 2022'!BC17-'Data 2022'!BF17-'Data 2022'!D17))</f>
        <v>#REF!</v>
      </c>
      <c r="CG17" s="82">
        <f>+IF('Data 2022'!BD17-'Data 2022'!BG17-'Data 2022'!E17=0,"",('Data 2022'!BD17-'Data 2022'!BG17-'Data 2022'!E17)*1000000/('Data 2022'!BC17-'Data 2022'!BF17-'Data 2022'!D17))</f>
        <v>387745.21675950609</v>
      </c>
      <c r="CH17" s="83">
        <f>+IF('Data 2022'!BC17-'Data 2022'!BF17-'Data 2022'!D17=0,"",('Data 2022'!BC17-'Data 2022'!BF17-'Data 2022'!D17)*1000/'Data 2022'!C17)</f>
        <v>29.313573235124462</v>
      </c>
      <c r="CI17" s="84">
        <f>+IF('Data 2022'!BD17-'Data 2022'!BG17-'Data 2022'!E17=0,"",('Data 2022'!BD17-'Data 2022'!BG17-'Data 2022'!E17)*1000000/'Data 2022'!C17)</f>
        <v>11366.19780804899</v>
      </c>
    </row>
    <row r="18" spans="1:87" x14ac:dyDescent="0.25">
      <c r="A18" s="92" t="s">
        <v>15</v>
      </c>
      <c r="B18" s="119">
        <f>+IF('Data 2022'!D18=0,"",('Data 2022'!E18)*1000000/'Data 2022'!D18)</f>
        <v>278195.48872180452</v>
      </c>
      <c r="C18" s="119" t="e">
        <f>+IF('Data 2022'!D18=0,"",('Data 2022'!E18-'Data 2022'!#REF!)*1000000/'Data 2022'!D18)</f>
        <v>#REF!</v>
      </c>
      <c r="D18" s="120">
        <f>+IF('Data 2022'!D18=0,"",'Data 2022'!D18*1000/'Data 2022'!C18)</f>
        <v>1.5301426599171652</v>
      </c>
      <c r="E18" s="119">
        <f>+IF('Data 2022'!D18=0,"",'Data 2022'!E18*1000000/'Data 2022'!C18)</f>
        <v>425.67878508973769</v>
      </c>
      <c r="F18" s="121">
        <f>+IF('Data 2022'!F18=0,"",('Data 2022'!G18)*1000000/'Data 2022'!F18)</f>
        <v>1000000</v>
      </c>
      <c r="G18" s="121">
        <f>+IF('Data 2022'!F18=0,"",('Data 2022'!G18-'Data 2022'!H18)*1000000/'Data 2022'!F18)</f>
        <v>700000</v>
      </c>
      <c r="H18" s="120">
        <f>+IF('Data 2022'!F18=0,"",'Data 2022'!F18*1000/'Data 2022'!C18)</f>
        <v>5.7524160147261853E-2</v>
      </c>
      <c r="I18" s="119">
        <f>+IF('Data 2022'!F18=0,"",'Data 2022'!G18*1000000/'Data 2022'!C18)</f>
        <v>57.524160147261853</v>
      </c>
      <c r="J18" s="119">
        <f>+IF('Data 2022'!I18=0,"",('Data 2022'!J18)*1000000/'Data 2022'!I18)</f>
        <v>1700000</v>
      </c>
      <c r="K18" s="119">
        <f>+IF('Data 2022'!I18=0,"",('Data 2022'!J18-'Data 2022'!K18)*1000000/'Data 2022'!I18)</f>
        <v>1358333.333333333</v>
      </c>
      <c r="L18" s="120">
        <f>+IF('Data 2022'!I18=0,"",'Data 2022'!I18*1000/'Data 2022'!C18)</f>
        <v>0.69028992176714221</v>
      </c>
      <c r="M18" s="119">
        <f>+IF('Data 2022'!I18=0,"",'Data 2022'!J18*1000000/'Data 2022'!C18)</f>
        <v>1173.4928670041418</v>
      </c>
      <c r="N18" s="119">
        <f>+IF('Data 2022'!L18=0,"",('Data 2022'!M18)*1000000/'Data 2022'!L18)</f>
        <v>756272.40143369185</v>
      </c>
      <c r="O18" s="119">
        <f>+IF('Data 2022'!L18=0,"",('Data 2022'!M18-'Data 2022'!N18)*1000000/'Data 2022'!L18)</f>
        <v>657706.09318996419</v>
      </c>
      <c r="P18" s="120">
        <f>+IF('Data 2022'!L18=0,"",'Data 2022'!L18*1000/'Data 2022'!C18)</f>
        <v>3.2098481362172113</v>
      </c>
      <c r="Q18" s="119">
        <f>+IF('Data 2022'!L18=0,"",'Data 2022'!M18*1000000/'Data 2022'!C18)</f>
        <v>2427.5195582144502</v>
      </c>
      <c r="R18" s="119">
        <f>+IF('Data 2022'!O18=0,"",('Data 2022'!P18)*1000000/'Data 2022'!O18)</f>
        <v>110794.10366143603</v>
      </c>
      <c r="S18" s="119">
        <f>+IF('Data 2022'!O18=0,"",('Data 2022'!P18-'Data 2022'!Q18)*1000000/'Data 2022'!O18)</f>
        <v>110794.10366143603</v>
      </c>
      <c r="T18" s="120">
        <f>+IF('Data 2022'!O18=0,"",'Data 2022'!O18*1000/'Data 2022'!C18)</f>
        <v>12.097330878969167</v>
      </c>
      <c r="U18" s="119">
        <f>+IF('Data 2022'!O18=0,"",'Data 2022'!P18*1000000/'Data 2022'!C18)</f>
        <v>1340.3129314312012</v>
      </c>
      <c r="V18" s="119">
        <f>+IF('Data 2022'!X18=0,"",('Data 2022'!Y18)*1000000/'Data 2022'!X18)</f>
        <v>1351449.2753623188</v>
      </c>
      <c r="W18" s="119">
        <f>+IF('Data 2022'!X18=0,"",('Data 2022'!Y18-'Data 2022'!Z18)*1000000/'Data 2022'!X18)</f>
        <v>1105072.4637681157</v>
      </c>
      <c r="X18" s="120">
        <f>+IF('Data 2022'!X18=0,"",'Data 2022'!X18*1000/'Data 2022'!C18)</f>
        <v>1.5876668200644271</v>
      </c>
      <c r="Y18" s="119">
        <f>+IF('Data 2022'!X18=0,"",'Data 2022'!Y18*1000000/'Data 2022'!C18)</f>
        <v>2145.6511734928672</v>
      </c>
      <c r="Z18" s="119">
        <f>+IF('Data 2022'!AA18=0,"",('Data 2022'!AB18)*1000000/'Data 2022'!AA18)</f>
        <v>664728.68217054266</v>
      </c>
      <c r="AA18" s="119">
        <f>+IF('Data 2022'!AA18=0,"",('Data 2022'!AB18-'Data 2022'!AC18)*1000000/'Data 2022'!AA18)</f>
        <v>649224.80620155041</v>
      </c>
      <c r="AB18" s="120">
        <f>+IF('Data 2022'!AA18=0,"",'Data 2022'!AA18*1000/'Data 2022'!C18)</f>
        <v>2.9682466635987113</v>
      </c>
      <c r="AC18" s="119">
        <f>+IF('Data 2022'!AA18=0,"",'Data 2022'!AB18*1000000/'Data 2022'!C18)</f>
        <v>1973.0786930510815</v>
      </c>
      <c r="AD18" s="119">
        <f>+IF('Data 2022'!AD18=0,"",('Data 2022'!AE18)*1000000/'Data 2022'!AD18)</f>
        <v>20111.73184357542</v>
      </c>
      <c r="AE18" s="119">
        <f>+IF('Data 2022'!AD18=0,"",('Data 2022'!AE18-'Data 2022'!AF18)*1000000/'Data 2022'!AD18)</f>
        <v>20111.73184357542</v>
      </c>
      <c r="AF18" s="120">
        <f>+IF('Data 2022'!AD18=0,"",'Data 2022'!AD18*1000/'Data 2022'!C18)</f>
        <v>5.1484123331799356</v>
      </c>
      <c r="AG18" s="119">
        <f>+IF('Data 2022'!AD18=0,"",'Data 2022'!AE18*1000000/'Data 2022'!C18)</f>
        <v>103.54348826507133</v>
      </c>
      <c r="AH18" s="119">
        <f>+IF('Data 2022'!AG18=0,"",('Data 2022'!AH18)*1000000/'Data 2022'!AG18)</f>
        <v>154882.15488215489</v>
      </c>
      <c r="AI18" s="119">
        <f>+IF('Data 2022'!AG18=0,"",('Data 2022'!AH18-'Data 2022'!AI18)*1000000/'Data 2022'!AG18)</f>
        <v>154882.15488215489</v>
      </c>
      <c r="AJ18" s="120">
        <f>+IF('Data 2022'!AG18=0,"",'Data 2022'!AG18*1000/'Data 2022'!C18)</f>
        <v>3.4169351127473537</v>
      </c>
      <c r="AK18" s="119">
        <f>+IF('Data 2022'!AG18=0,"",'Data 2022'!AH18*1000000/'Data 2022'!C18)</f>
        <v>529.22227335480898</v>
      </c>
      <c r="AL18" s="119">
        <f>+IF('Data 2022'!AJ18=0,"",('Data 2022'!AK18)*1000000/'Data 2022'!AJ18)</f>
        <v>179617.83439490446</v>
      </c>
      <c r="AM18" s="119">
        <f>+IF('Data 2022'!AJ18=0,"",('Data 2022'!AK18-'Data 2022'!AL18)*1000000/'Data 2022'!AJ18)</f>
        <v>177070.0636942675</v>
      </c>
      <c r="AN18" s="120">
        <f>+IF('Data 2022'!AJ18=0,"",'Data 2022'!AJ18*1000/'Data 2022'!C18)</f>
        <v>4.5156465715600556</v>
      </c>
      <c r="AO18" s="119">
        <f>+IF('Data 2022'!AJ18=0,"",'Data 2022'!AK18*1000000/'Data 2022'!C18)</f>
        <v>811.09065807639206</v>
      </c>
      <c r="AP18" s="119">
        <f>+IF('Data 2022'!AM18=0,"",('Data 2022'!AN18)*1000000/'Data 2022'!AM18)</f>
        <v>32786.885245901642</v>
      </c>
      <c r="AQ18" s="119" t="e">
        <f>+IF('Data 2022'!AM18=0,"",('Data 2022'!AN18-'Data 2022'!#REF!)*1000000/'Data 2022'!AM18)</f>
        <v>#REF!</v>
      </c>
      <c r="AR18" s="120">
        <f>+IF('Data 2022'!AM18=0,"",'Data 2022'!AM18*1000/'Data 2022'!C18)</f>
        <v>1.0526921306948918</v>
      </c>
      <c r="AS18" s="119">
        <f>+IF('Data 2022'!AM18=0,"",'Data 2022'!AN18*1000000/'Data 2022'!C18)</f>
        <v>34.514496088357113</v>
      </c>
      <c r="AT18" s="119">
        <f>+IF('Data 2022'!AO18=0,"",('Data 2022'!AP18)*1000000/'Data 2022'!AO18)</f>
        <v>33519.553072625698</v>
      </c>
      <c r="AU18" s="119" t="e">
        <f>+IF('Data 2022'!AO18=0,"",('Data 2022'!AP18-'Data 2022'!#REF!)*1000000/'Data 2022'!AO18)</f>
        <v>#REF!</v>
      </c>
      <c r="AV18" s="120">
        <f>+IF('Data 2022'!AO18=0,"",'Data 2022'!AO18*1000/'Data 2022'!C18)</f>
        <v>2.0593649332719743</v>
      </c>
      <c r="AW18" s="119">
        <f>+IF('Data 2022'!AO18=0,"",'Data 2022'!AP18*1000000/'Data 2022'!C18)</f>
        <v>69.028992176714226</v>
      </c>
      <c r="AX18" s="119">
        <f>+IF('Data 2022'!U18=0,"",('Data 2022'!V18)*1000000/'Data 2022'!U18)</f>
        <v>504464.28571428574</v>
      </c>
      <c r="AY18" s="119">
        <f>+IF('Data 2022'!U18=0,"",('Data 2022'!V18-'Data 2022'!W18)*1000000/'Data 2022'!U18)</f>
        <v>254464.28571428577</v>
      </c>
      <c r="AZ18" s="120">
        <f>+IF('Data 2022'!U18=0,"",'Data 2022'!U18*1000/'Data 2022'!C18)</f>
        <v>1.2885411872986654</v>
      </c>
      <c r="BA18" s="119">
        <f>+IF('Data 2022'!U18=0,"",'Data 2022'!V18*1000000/'Data 2022'!C18)</f>
        <v>650.02300966405892</v>
      </c>
      <c r="BB18" s="119">
        <f>+IF(AT18="","",+IF('Data 2022'!BC18=0,0,('Data 2022'!BD18)*1000000/'Data 2022'!BC18))</f>
        <v>296312.42740998836</v>
      </c>
      <c r="BC18" s="119" t="e">
        <f>+IF(AU18="","",+IF('Data 2022'!BC18=0,"",('Data 2022'!BD18-'Data 2022'!BE18)*1000000/'Data 2022'!BC18))</f>
        <v>#REF!</v>
      </c>
      <c r="BD18" s="120">
        <f>+IF(AV18="","",IF('Data 2022'!BC18=0,"",'Data 2022'!BC18*1000/'Data 2022'!C18))</f>
        <v>39.622641509433961</v>
      </c>
      <c r="BE18" s="119">
        <f>+IF(AW18="","",IF('Data 2022'!BC18=0,"",('Data 2022'!BD18-'Data 2022'!BE18)*1000000/'Data 2022'!C18))</f>
        <v>10400.368154624939</v>
      </c>
      <c r="BF18" s="119">
        <f>+IF('Data 2022'!BC18-'Data 2022'!BF18=0,"",('Data 2022'!BD18-'Data 2022'!BG18)*1000000/('Data 2022'!BC18-'Data 2022'!BF18))</f>
        <v>318733.25980778312</v>
      </c>
      <c r="BG18" s="119" t="e">
        <f>+IF('Data 2022'!BC18-'Data 2022'!BF18=0,"",('Data 2022'!BD18-'Data 2022'!BE18-'Data 2022'!BG18-'Data 2022'!#REF!)*1000000/('Data 2022'!BC18-'Data 2022'!BF18))</f>
        <v>#REF!</v>
      </c>
      <c r="BH18" s="120">
        <f>+IF('Data 2022'!BC18-'Data 2022'!BF18=0,"",('Data 2022'!BC18-'Data 2022'!BF18)*1000/'Data 2022'!C18)</f>
        <v>36.510584445467089</v>
      </c>
      <c r="BI18" s="119" t="e">
        <f>+IF('Data 2022'!BC18-'Data 2022'!BF18=0,"",('Data 2022'!BD18-'Data 2022'!BE18-'Data 2022'!BG18-'Data 2022'!#REF!)*1000000/'Data 2022'!C18)</f>
        <v>#REF!</v>
      </c>
      <c r="BJ18" s="119">
        <f>+IF('Data 2022'!BF18=0,"",('Data 2022'!BG18)*1000000/'Data 2022'!BF18)</f>
        <v>33271.719038817006</v>
      </c>
      <c r="BK18" s="119" t="e">
        <f>+IF('Data 2022'!BF18=0,"",('Data 2022'!BG18-'Data 2022'!#REF!)*1000000/'Data 2022'!BF18)</f>
        <v>#REF!</v>
      </c>
      <c r="BL18" s="120">
        <f>+IF('Data 2022'!BF18=0,"",'Data 2022'!BF18*1000/'Data 2022'!C18)</f>
        <v>3.1120570639668657</v>
      </c>
      <c r="BM18" s="119" t="e">
        <f>+IF('Data 2022'!BF18=0,"",('Data 2022'!BG18-'Data 2022'!#REF!)*1000000/'Data 2022'!C18)</f>
        <v>#REF!</v>
      </c>
      <c r="BN18" s="119">
        <f>+IF('Data 2022'!L18+'Data 2022'!O18+'Data 2022'!X18+'Data 2022'!AA18=0,"",('Data 2022'!M18+'Data 2022'!P18+'Data 2022'!Y18+'Data 2022'!AB18)*1000000/('Data 2022'!L18+'Data 2022'!O18+'Data 2022'!X18+'Data 2022'!AA18))</f>
        <v>397046.0469157254</v>
      </c>
      <c r="BO18" s="119">
        <f>+IF('Data 2022'!L18+'Data 2022'!O18+'Data 2022'!X18+'Data 2022'!AA18=0,"",('Data 2022'!M18-'Data 2022'!N18+'Data 2022'!P18-'Data 2022'!Q18+'Data 2022'!Y18-'Data 2022'!Z18+'Data 2022'!AB18-'Data 2022'!AC18)*1000000/('Data 2022'!L18+'Data 2022'!O18+'Data 2022'!X18+'Data 2022'!AA18))</f>
        <v>359108.02200984646</v>
      </c>
      <c r="BP18" s="120">
        <f>+('Data 2022'!L18+'Data 2022'!O18+'Data 2022'!X18+'Data 2022'!AA18)*1000/'Data 2022'!C18</f>
        <v>19.863092498849522</v>
      </c>
      <c r="BQ18" s="119">
        <f>+('Data 2022'!M18-'Data 2022'!N18+'Data 2022'!P18-'Data 2022'!Q18+'Data 2022'!Y18-'Data 2022'!Z18+'Data 2022'!AB18-'Data 2022'!AC18)*1000000/('Data 2022'!C18)</f>
        <v>7132.9958582604695</v>
      </c>
      <c r="BR18" s="122">
        <f>+IF('Data 2022'!AU18=0,"",'Data 2022'!AU18*1000/'Data 2022'!$C18)</f>
        <v>1.5531523239760701</v>
      </c>
      <c r="BS18" s="122">
        <f>+IF('Data 2022'!AV18=0,"",'Data 2022'!AV18*1000/'Data 2022'!$C18)</f>
        <v>0.40266912103083297</v>
      </c>
      <c r="BT18" s="122">
        <f>+IF('Data 2022'!AS18=0,"",'Data 2022'!AS18*1000/'Data 2022'!$C18)</f>
        <v>0.57524160147261849</v>
      </c>
      <c r="BU18" s="122">
        <f>+IF('Data 2022'!AT18=0,"",'Data 2022'!AT18*1000/'Data 2022'!$C18)</f>
        <v>0.46019328117809483</v>
      </c>
      <c r="BV18" s="122">
        <f>+IF('Data 2022'!AU18=0,"",'Data 2022'!AU18*1000/'Data 2022'!$C18)</f>
        <v>1.5531523239760701</v>
      </c>
      <c r="BW18" s="122">
        <f>+IF('Data 2022'!AV18=0,"",'Data 2022'!AV18*1000/'Data 2022'!$C18)</f>
        <v>0.40266912103083297</v>
      </c>
      <c r="BX18" s="122">
        <f>+IF('Data 2022'!AW18=0,"",'Data 2022'!AW18*1000/'Data 2022'!$C18)</f>
        <v>1.4381040036815462</v>
      </c>
      <c r="BY18" s="122">
        <f>+IF('Data 2022'!AX18=0,"",'Data 2022'!AX18*1000/'Data 2022'!$C18)</f>
        <v>0.17257248044178555</v>
      </c>
      <c r="BZ18" s="122">
        <f>+IF('Data 2022'!AY18=0,"",'Data 2022'!AY18*1000/'Data 2022'!$C18)</f>
        <v>1.495628163828808</v>
      </c>
      <c r="CA18" s="122">
        <f>+IF('Data 2022'!AZ18=0,"",'Data 2022'!AZ18*1000/'Data 2022'!$C18)</f>
        <v>0.6327657616198803</v>
      </c>
      <c r="CB18" s="122">
        <f>+IF('Data 2022'!BA18=0,"",'Data 2022'!BA18*1000/'Data 2022'!$C18)</f>
        <v>5.1196502531063048</v>
      </c>
      <c r="CC18" s="122">
        <f>+IF('Data 2022'!BB18=0,"",'Data 2022'!BB18*1000/'Data 2022'!$C18)</f>
        <v>1.6682006442705937</v>
      </c>
      <c r="CF18" s="81" t="e">
        <f>+IF('Data 2022'!BD18-'Data 2022'!BG18-'Data 2022'!E18+'Data 2022'!BE18+'Data 2022'!#REF!+'Data 2022'!#REF!=0,"",('Data 2022'!BD18-'Data 2022'!BG18-'Data 2022'!E18+'Data 2022'!BE18+'Data 2022'!#REF!+'Data 2022'!#REF!)*1000000/('Data 2022'!BC18-'Data 2022'!BF18-'Data 2022'!D18))</f>
        <v>#REF!</v>
      </c>
      <c r="CG18" s="82">
        <f>+IF('Data 2022'!BD18-'Data 2022'!BG18-'Data 2022'!E18=0,"",('Data 2022'!BD18-'Data 2022'!BG18-'Data 2022'!E18)*1000000/('Data 2022'!BC18-'Data 2022'!BF18-'Data 2022'!D18))</f>
        <v>320506.49564216408</v>
      </c>
      <c r="CH18" s="83">
        <f>+IF('Data 2022'!BC18-'Data 2022'!BF18-'Data 2022'!D18=0,"",('Data 2022'!BC18-'Data 2022'!BF18-'Data 2022'!D18)*1000/'Data 2022'!C18)</f>
        <v>34.980441785549921</v>
      </c>
      <c r="CI18" s="84">
        <f>+IF('Data 2022'!BD18-'Data 2022'!BG18-'Data 2022'!E18=0,"",('Data 2022'!BD18-'Data 2022'!BG18-'Data 2022'!E18)*1000000/'Data 2022'!C18)</f>
        <v>11211.45881270133</v>
      </c>
    </row>
    <row r="19" spans="1:87" x14ac:dyDescent="0.25">
      <c r="A19" s="92" t="s">
        <v>16</v>
      </c>
      <c r="B19" s="119">
        <f>+IF('Data 2022'!D19=0,"",('Data 2022'!E19)*1000000/'Data 2022'!D19)</f>
        <v>255240.4438964242</v>
      </c>
      <c r="C19" s="119" t="e">
        <f>+IF('Data 2022'!D19=0,"",('Data 2022'!E19-'Data 2022'!#REF!)*1000000/'Data 2022'!D19)</f>
        <v>#REF!</v>
      </c>
      <c r="D19" s="120">
        <f>+IF('Data 2022'!D19=0,"",'Data 2022'!D19*1000/'Data 2022'!C19)</f>
        <v>2.3000567214974477</v>
      </c>
      <c r="E19" s="119">
        <f>+IF('Data 2022'!D19=0,"",'Data 2022'!E19*1000000/'Data 2022'!C19)</f>
        <v>587.06749858196258</v>
      </c>
      <c r="F19" s="121">
        <f>+IF('Data 2022'!F19=0,"",('Data 2022'!G19)*1000000/'Data 2022'!F19)</f>
        <v>1466666.6666666667</v>
      </c>
      <c r="G19" s="121">
        <f>+IF('Data 2022'!F19=0,"",('Data 2022'!G19-'Data 2022'!H19)*1000000/'Data 2022'!F19)</f>
        <v>1333333.3333333333</v>
      </c>
      <c r="H19" s="120">
        <f>+IF('Data 2022'!F19=0,"",'Data 2022'!F19*1000/'Data 2022'!C19)</f>
        <v>8.508224617129892E-2</v>
      </c>
      <c r="I19" s="119">
        <f>+IF('Data 2022'!F19=0,"",'Data 2022'!G19*1000000/'Data 2022'!C19)</f>
        <v>124.78729438457175</v>
      </c>
      <c r="J19" s="119">
        <f>+IF('Data 2022'!I19=0,"",('Data 2022'!J19)*1000000/'Data 2022'!I19)</f>
        <v>1364285.7142857143</v>
      </c>
      <c r="K19" s="119">
        <f>+IF('Data 2022'!I19=0,"",('Data 2022'!J19-'Data 2022'!K19)*1000000/'Data 2022'!I19)</f>
        <v>1142857.142857143</v>
      </c>
      <c r="L19" s="120">
        <f>+IF('Data 2022'!I19=0,"",'Data 2022'!I19*1000/'Data 2022'!C19)</f>
        <v>0.39705048213272831</v>
      </c>
      <c r="M19" s="119">
        <f>+IF('Data 2022'!I19=0,"",'Data 2022'!J19*1000000/'Data 2022'!C19)</f>
        <v>541.69030062393642</v>
      </c>
      <c r="N19" s="119">
        <f>+IF('Data 2022'!L19=0,"",('Data 2022'!M19)*1000000/'Data 2022'!L19)</f>
        <v>598505.43478260876</v>
      </c>
      <c r="O19" s="119">
        <f>+IF('Data 2022'!L19=0,"",('Data 2022'!M19-'Data 2022'!N19)*1000000/'Data 2022'!L19)</f>
        <v>550271.73913043481</v>
      </c>
      <c r="P19" s="120">
        <f>+IF('Data 2022'!L19=0,"",'Data 2022'!L19*1000/'Data 2022'!C19)</f>
        <v>4.1747022121384001</v>
      </c>
      <c r="Q19" s="119">
        <f>+IF('Data 2022'!L19=0,"",'Data 2022'!M19*1000000/'Data 2022'!C19)</f>
        <v>2498.5819625638119</v>
      </c>
      <c r="R19" s="119">
        <f>+IF('Data 2022'!O19=0,"",('Data 2022'!P19)*1000000/'Data 2022'!O19)</f>
        <v>53598.774885145482</v>
      </c>
      <c r="S19" s="119">
        <f>+IF('Data 2022'!O19=0,"",('Data 2022'!P19-'Data 2022'!Q19)*1000000/'Data 2022'!O19)</f>
        <v>53598.774885145482</v>
      </c>
      <c r="T19" s="120">
        <f>+IF('Data 2022'!O19=0,"",'Data 2022'!O19*1000/'Data 2022'!C19)</f>
        <v>7.4078275666477591</v>
      </c>
      <c r="U19" s="119">
        <f>+IF('Data 2022'!O19=0,"",'Data 2022'!P19*1000000/'Data 2022'!C19)</f>
        <v>397.05048213272829</v>
      </c>
      <c r="V19" s="119">
        <f>+IF('Data 2022'!X19=0,"",('Data 2022'!Y19)*1000000/'Data 2022'!X19)</f>
        <v>1278963.4146341465</v>
      </c>
      <c r="W19" s="119">
        <f>+IF('Data 2022'!X19=0,"",('Data 2022'!Y19-'Data 2022'!Z19)*1000000/'Data 2022'!X19)</f>
        <v>1103658.5365853659</v>
      </c>
      <c r="X19" s="120">
        <f>+IF('Data 2022'!X19=0,"",'Data 2022'!X19*1000/'Data 2022'!C19)</f>
        <v>1.8604651162790697</v>
      </c>
      <c r="Y19" s="119">
        <f>+IF('Data 2022'!X19=0,"",'Data 2022'!Y19*1000000/'Data 2022'!C19)</f>
        <v>2379.4668179239934</v>
      </c>
      <c r="Z19" s="119">
        <f>+IF('Data 2022'!AA19=0,"",('Data 2022'!AB19)*1000000/'Data 2022'!AA19)</f>
        <v>888888.88888888888</v>
      </c>
      <c r="AA19" s="119">
        <f>+IF('Data 2022'!AA19=0,"",('Data 2022'!AB19-'Data 2022'!AC19)*1000000/'Data 2022'!AA19)</f>
        <v>798611.11111111101</v>
      </c>
      <c r="AB19" s="120">
        <f>+IF('Data 2022'!AA19=0,"",'Data 2022'!AA19*1000/'Data 2022'!C19)</f>
        <v>2.4503686897334092</v>
      </c>
      <c r="AC19" s="119">
        <f>+IF('Data 2022'!AA19=0,"",'Data 2022'!AB19*1000000/'Data 2022'!C19)</f>
        <v>2178.1055019852524</v>
      </c>
      <c r="AD19" s="119">
        <f>+IF('Data 2022'!AD19=0,"",('Data 2022'!AE19)*1000000/'Data 2022'!AD19)</f>
        <v>24597.116200169636</v>
      </c>
      <c r="AE19" s="119">
        <f>+IF('Data 2022'!AD19=0,"",('Data 2022'!AE19-'Data 2022'!AF19)*1000000/'Data 2022'!AD19)</f>
        <v>24597.116200169636</v>
      </c>
      <c r="AF19" s="120">
        <f>+IF('Data 2022'!AD19=0,"",'Data 2022'!AD19*1000/'Data 2022'!C19)</f>
        <v>3.3437322745320475</v>
      </c>
      <c r="AG19" s="119">
        <f>+IF('Data 2022'!AD19=0,"",'Data 2022'!AE19*1000000/'Data 2022'!C19)</f>
        <v>82.246171298922292</v>
      </c>
      <c r="AH19" s="119">
        <f>+IF('Data 2022'!AG19=0,"",('Data 2022'!AH19)*1000000/'Data 2022'!AG19)</f>
        <v>130025.66295979469</v>
      </c>
      <c r="AI19" s="119">
        <f>+IF('Data 2022'!AG19=0,"",('Data 2022'!AH19-'Data 2022'!AI19)*1000000/'Data 2022'!AG19)</f>
        <v>130025.66295979469</v>
      </c>
      <c r="AJ19" s="120">
        <f>+IF('Data 2022'!AG19=0,"",'Data 2022'!AG19*1000/'Data 2022'!C19)</f>
        <v>3.3153715258082812</v>
      </c>
      <c r="AK19" s="119">
        <f>+IF('Data 2022'!AG19=0,"",'Data 2022'!AH19*1000000/'Data 2022'!C19)</f>
        <v>431.08338060124788</v>
      </c>
      <c r="AL19" s="119">
        <f>+IF('Data 2022'!AJ19=0,"",('Data 2022'!AK19)*1000000/'Data 2022'!AJ19)</f>
        <v>257787.32545649839</v>
      </c>
      <c r="AM19" s="119">
        <f>+IF('Data 2022'!AJ19=0,"",('Data 2022'!AK19-'Data 2022'!AL19)*1000000/'Data 2022'!AJ19)</f>
        <v>257787.32545649839</v>
      </c>
      <c r="AN19" s="120">
        <f>+IF('Data 2022'!AJ19=0,"",'Data 2022'!AJ19*1000/'Data 2022'!C19)</f>
        <v>2.6403857061826432</v>
      </c>
      <c r="AO19" s="119">
        <f>+IF('Data 2022'!AJ19=0,"",'Data 2022'!AK19*1000000/'Data 2022'!C19)</f>
        <v>680.65796937039136</v>
      </c>
      <c r="AP19" s="119">
        <f>+IF('Data 2022'!AM19=0,"",('Data 2022'!AN19)*1000000/'Data 2022'!AM19)</f>
        <v>103896.10389610389</v>
      </c>
      <c r="AQ19" s="119" t="e">
        <f>+IF('Data 2022'!AM19=0,"",('Data 2022'!AN19-'Data 2022'!#REF!)*1000000/'Data 2022'!AM19)</f>
        <v>#REF!</v>
      </c>
      <c r="AR19" s="120">
        <f>+IF('Data 2022'!AM19=0,"",'Data 2022'!AM19*1000/'Data 2022'!C19)</f>
        <v>0.21837776517300056</v>
      </c>
      <c r="AS19" s="119">
        <f>+IF('Data 2022'!AM19=0,"",'Data 2022'!AN19*1000000/'Data 2022'!C19)</f>
        <v>22.688598979013047</v>
      </c>
      <c r="AT19" s="119">
        <f>+IF('Data 2022'!AO19=0,"",('Data 2022'!AP19)*1000000/'Data 2022'!AO19)</f>
        <v>127868.85245901639</v>
      </c>
      <c r="AU19" s="119" t="e">
        <f>+IF('Data 2022'!AO19=0,"",('Data 2022'!AP19-'Data 2022'!#REF!)*1000000/'Data 2022'!AO19)</f>
        <v>#REF!</v>
      </c>
      <c r="AV19" s="120">
        <f>+IF('Data 2022'!AO19=0,"",'Data 2022'!AO19*1000/'Data 2022'!C19)</f>
        <v>0.86500283607487238</v>
      </c>
      <c r="AW19" s="119">
        <f>+IF('Data 2022'!AO19=0,"",'Data 2022'!AP19*1000000/'Data 2022'!C19)</f>
        <v>110.6069200226886</v>
      </c>
      <c r="AX19" s="119">
        <f>+IF('Data 2022'!U19=0,"",('Data 2022'!V19)*1000000/'Data 2022'!U19)</f>
        <v>627376.42585551331</v>
      </c>
      <c r="AY19" s="119">
        <f>+IF('Data 2022'!U19=0,"",('Data 2022'!V19-'Data 2022'!W19)*1000000/'Data 2022'!U19)</f>
        <v>315589.35361216735</v>
      </c>
      <c r="AZ19" s="120">
        <f>+IF('Data 2022'!U19=0,"",'Data 2022'!U19*1000/'Data 2022'!C19)</f>
        <v>0.74588769143505385</v>
      </c>
      <c r="BA19" s="119">
        <f>+IF('Data 2022'!U19=0,"",'Data 2022'!V19*1000000/'Data 2022'!C19)</f>
        <v>467.9523539421441</v>
      </c>
      <c r="BB19" s="119">
        <f>+IF(AT19="","",+IF('Data 2022'!BC19=0,0,('Data 2022'!BD19)*1000000/'Data 2022'!BC19))</f>
        <v>352364.63983252441</v>
      </c>
      <c r="BC19" s="119" t="e">
        <f>+IF(AU19="","",+IF('Data 2022'!BC19=0,"",('Data 2022'!BD19-'Data 2022'!BE19)*1000000/'Data 2022'!BC19))</f>
        <v>#REF!</v>
      </c>
      <c r="BD19" s="120">
        <f>+IF(AV19="","",IF('Data 2022'!BC19=0,"",'Data 2022'!BC19*1000/'Data 2022'!C19))</f>
        <v>29.804310833806014</v>
      </c>
      <c r="BE19" s="119">
        <f>+IF(AW19="","",IF('Data 2022'!BC19=0,"",('Data 2022'!BD19-'Data 2022'!BE19)*1000000/'Data 2022'!C19))</f>
        <v>9421.4407260351654</v>
      </c>
      <c r="BF19" s="119">
        <f>+IF('Data 2022'!BC19-'Data 2022'!BF19=0,"",('Data 2022'!BD19-'Data 2022'!BG19)*1000000/('Data 2022'!BC19-'Data 2022'!BF19))</f>
        <v>361015.10812678968</v>
      </c>
      <c r="BG19" s="119" t="e">
        <f>+IF('Data 2022'!BC19-'Data 2022'!BF19=0,"",('Data 2022'!BD19-'Data 2022'!BE19-'Data 2022'!BG19-'Data 2022'!#REF!)*1000000/('Data 2022'!BC19-'Data 2022'!BF19))</f>
        <v>#REF!</v>
      </c>
      <c r="BH19" s="120">
        <f>+IF('Data 2022'!BC19-'Data 2022'!BF19=0,"",('Data 2022'!BC19-'Data 2022'!BF19)*1000/'Data 2022'!C19)</f>
        <v>28.720930232558139</v>
      </c>
      <c r="BI19" s="119" t="e">
        <f>+IF('Data 2022'!BC19-'Data 2022'!BF19=0,"",('Data 2022'!BD19-'Data 2022'!BE19-'Data 2022'!BG19-'Data 2022'!#REF!)*1000000/'Data 2022'!C19)</f>
        <v>#REF!</v>
      </c>
      <c r="BJ19" s="119">
        <f>+IF('Data 2022'!BF19=0,"",('Data 2022'!BG19)*1000000/'Data 2022'!BF19)</f>
        <v>123036.64921465967</v>
      </c>
      <c r="BK19" s="119" t="e">
        <f>+IF('Data 2022'!BF19=0,"",('Data 2022'!BG19-'Data 2022'!#REF!)*1000000/'Data 2022'!BF19)</f>
        <v>#REF!</v>
      </c>
      <c r="BL19" s="120">
        <f>+IF('Data 2022'!BF19=0,"",'Data 2022'!BF19*1000/'Data 2022'!C19)</f>
        <v>1.0833806012478731</v>
      </c>
      <c r="BM19" s="119" t="e">
        <f>+IF('Data 2022'!BF19=0,"",('Data 2022'!BG19-'Data 2022'!#REF!)*1000000/'Data 2022'!C19)</f>
        <v>#REF!</v>
      </c>
      <c r="BN19" s="119">
        <f>+IF('Data 2022'!L19+'Data 2022'!O19+'Data 2022'!X19+'Data 2022'!AA19=0,"",('Data 2022'!M19+'Data 2022'!P19+'Data 2022'!Y19+'Data 2022'!AB19)*1000000/('Data 2022'!L19+'Data 2022'!O19+'Data 2022'!X19+'Data 2022'!AA19))</f>
        <v>468950.7494646681</v>
      </c>
      <c r="BO19" s="119">
        <f>+IF('Data 2022'!L19+'Data 2022'!O19+'Data 2022'!X19+'Data 2022'!AA19=0,"",('Data 2022'!M19-'Data 2022'!N19+'Data 2022'!P19-'Data 2022'!Q19+'Data 2022'!Y19-'Data 2022'!Z19+'Data 2022'!AB19-'Data 2022'!AC19)*1000000/('Data 2022'!L19+'Data 2022'!O19+'Data 2022'!X19+'Data 2022'!AA19))</f>
        <v>421841.54175588861</v>
      </c>
      <c r="BP19" s="120">
        <f>+('Data 2022'!L19+'Data 2022'!O19+'Data 2022'!X19+'Data 2022'!AA19)*1000/'Data 2022'!C19</f>
        <v>15.893363584798639</v>
      </c>
      <c r="BQ19" s="119">
        <f>+('Data 2022'!M19-'Data 2022'!N19+'Data 2022'!P19-'Data 2022'!Q19+'Data 2022'!Y19-'Data 2022'!Z19+'Data 2022'!AB19-'Data 2022'!AC19)*1000000/('Data 2022'!C19)</f>
        <v>6704.4809982983543</v>
      </c>
      <c r="BR19" s="122">
        <f>+IF('Data 2022'!AU19=0,"",'Data 2022'!AU19*1000/'Data 2022'!$C19)</f>
        <v>1.6449234259784458</v>
      </c>
      <c r="BS19" s="122">
        <f>+IF('Data 2022'!AV19=0,"",'Data 2022'!AV19*1000/'Data 2022'!$C19)</f>
        <v>0.28360748723766305</v>
      </c>
      <c r="BT19" s="122">
        <f>+IF('Data 2022'!AS19=0,"",'Data 2022'!AS19*1000/'Data 2022'!$C19)</f>
        <v>0.34032898468519568</v>
      </c>
      <c r="BU19" s="122">
        <f>+IF('Data 2022'!AT19=0,"",'Data 2022'!AT19*1000/'Data 2022'!$C19)</f>
        <v>0.19852524106636416</v>
      </c>
      <c r="BV19" s="122">
        <f>+IF('Data 2022'!AU19=0,"",'Data 2022'!AU19*1000/'Data 2022'!$C19)</f>
        <v>1.6449234259784458</v>
      </c>
      <c r="BW19" s="122">
        <f>+IF('Data 2022'!AV19=0,"",'Data 2022'!AV19*1000/'Data 2022'!$C19)</f>
        <v>0.28360748723766305</v>
      </c>
      <c r="BX19" s="122">
        <f>+IF('Data 2022'!AW19=0,"",'Data 2022'!AW19*1000/'Data 2022'!$C19)</f>
        <v>0.99262620533182078</v>
      </c>
      <c r="BY19" s="122">
        <f>+IF('Data 2022'!AX19=0,"",'Data 2022'!AX19*1000/'Data 2022'!$C19)</f>
        <v>0.39705048213272831</v>
      </c>
      <c r="BZ19" s="122">
        <f>+IF('Data 2022'!AY19=0,"",'Data 2022'!AY19*1000/'Data 2022'!$C19)</f>
        <v>1.3329551900170165</v>
      </c>
      <c r="CA19" s="122">
        <f>+IF('Data 2022'!AZ19=0,"",'Data 2022'!AZ19*1000/'Data 2022'!$C19)</f>
        <v>0.39705048213272831</v>
      </c>
      <c r="CB19" s="122">
        <f>+IF('Data 2022'!BA19=0,"",'Data 2022'!BA19*1000/'Data 2022'!$C19)</f>
        <v>4.3391945547362454</v>
      </c>
      <c r="CC19" s="122">
        <f>+IF('Data 2022'!BB19=0,"",'Data 2022'!BB19*1000/'Data 2022'!$C19)</f>
        <v>1.3045944412932502</v>
      </c>
      <c r="CF19" s="81" t="e">
        <f>+IF('Data 2022'!BD19-'Data 2022'!BG19-'Data 2022'!E19+'Data 2022'!BE19+'Data 2022'!#REF!+'Data 2022'!#REF!=0,"",('Data 2022'!BD19-'Data 2022'!BG19-'Data 2022'!E19+'Data 2022'!BE19+'Data 2022'!#REF!+'Data 2022'!#REF!)*1000000/('Data 2022'!BC19-'Data 2022'!BF19-'Data 2022'!D19))</f>
        <v>#REF!</v>
      </c>
      <c r="CG19" s="82">
        <f>+IF('Data 2022'!BD19-'Data 2022'!BG19-'Data 2022'!E19=0,"",('Data 2022'!BD19-'Data 2022'!BG19-'Data 2022'!E19)*1000000/('Data 2022'!BC19-'Data 2022'!BF19-'Data 2022'!D19))</f>
        <v>370223.27179046802</v>
      </c>
      <c r="CH19" s="83">
        <f>+IF('Data 2022'!BC19-'Data 2022'!BF19-'Data 2022'!D19=0,"",('Data 2022'!BC19-'Data 2022'!BF19-'Data 2022'!D19)*1000/'Data 2022'!C19)</f>
        <v>26.420873511060691</v>
      </c>
      <c r="CI19" s="84">
        <f>+IF('Data 2022'!BD19-'Data 2022'!BG19-'Data 2022'!E19=0,"",('Data 2022'!BD19-'Data 2022'!BG19-'Data 2022'!E19)*1000000/'Data 2022'!C19)</f>
        <v>9781.6222348270003</v>
      </c>
    </row>
    <row r="20" spans="1:87" s="16" customFormat="1" x14ac:dyDescent="0.25">
      <c r="A20" s="92" t="s">
        <v>17</v>
      </c>
      <c r="B20" s="119">
        <f>+IF('Data 2022'!D20=0,"",('Data 2022'!E20)*1000000/'Data 2022'!D20)</f>
        <v>218592.96482412063</v>
      </c>
      <c r="C20" s="119" t="e">
        <f>+IF('Data 2022'!D20=0,"",('Data 2022'!E20-'Data 2022'!#REF!)*1000000/'Data 2022'!D20)</f>
        <v>#REF!</v>
      </c>
      <c r="D20" s="120">
        <f>+IF('Data 2022'!D20=0,"",'Data 2022'!D20*1000/'Data 2022'!C20)</f>
        <v>2.3399376800517375</v>
      </c>
      <c r="E20" s="119">
        <f>+IF('Data 2022'!D20=0,"",'Data 2022'!E20*1000000/'Data 2022'!C20)</f>
        <v>511.49391498618377</v>
      </c>
      <c r="F20" s="121" t="str">
        <f>+IF('Data 2022'!F20=0,"",('Data 2022'!G20)*1000000/'Data 2022'!F20)</f>
        <v/>
      </c>
      <c r="G20" s="121" t="str">
        <f>+IF('Data 2022'!F20=0,"",('Data 2022'!G20-'Data 2022'!H20)*1000000/'Data 2022'!F20)</f>
        <v/>
      </c>
      <c r="H20" s="120" t="str">
        <f>+IF('Data 2022'!F20=0,"",'Data 2022'!F20*1000/'Data 2022'!C20)</f>
        <v/>
      </c>
      <c r="I20" s="119" t="str">
        <f>+IF('Data 2022'!F20=0,"",'Data 2022'!G20*1000000/'Data 2022'!C20)</f>
        <v/>
      </c>
      <c r="J20" s="119">
        <f>+IF('Data 2022'!I20=0,"",('Data 2022'!J20)*1000000/'Data 2022'!I20)</f>
        <v>2035714.2857142859</v>
      </c>
      <c r="K20" s="119">
        <f>+IF('Data 2022'!I20=0,"",('Data 2022'!J20-'Data 2022'!K20)*1000000/'Data 2022'!I20)</f>
        <v>-107142.85714285709</v>
      </c>
      <c r="L20" s="120">
        <f>+IF('Data 2022'!I20=0,"",'Data 2022'!I20*1000/'Data 2022'!C20)</f>
        <v>0.16461873125992121</v>
      </c>
      <c r="M20" s="119">
        <f>+IF('Data 2022'!I20=0,"",'Data 2022'!J20*1000000/'Data 2022'!C20)</f>
        <v>335.11670292198249</v>
      </c>
      <c r="N20" s="119" t="str">
        <f>+IF('Data 2022'!L20=0,"",('Data 2022'!M20)*1000000/'Data 2022'!L20)</f>
        <v/>
      </c>
      <c r="O20" s="119" t="str">
        <f>+IF('Data 2022'!L20=0,"",('Data 2022'!M20-'Data 2022'!N20)*1000000/'Data 2022'!L20)</f>
        <v/>
      </c>
      <c r="P20" s="120" t="str">
        <f>+IF('Data 2022'!L20=0,"",'Data 2022'!L20*1000/'Data 2022'!C20)</f>
        <v/>
      </c>
      <c r="Q20" s="119" t="str">
        <f>+IF('Data 2022'!L20=0,"",'Data 2022'!M20*1000000/'Data 2022'!C20)</f>
        <v/>
      </c>
      <c r="R20" s="119" t="str">
        <f>+IF('Data 2022'!O20=0,"",('Data 2022'!P20)*1000000/'Data 2022'!O20)</f>
        <v/>
      </c>
      <c r="S20" s="119" t="str">
        <f>+IF('Data 2022'!O20=0,"",('Data 2022'!P20-'Data 2022'!Q20)*1000000/'Data 2022'!O20)</f>
        <v/>
      </c>
      <c r="T20" s="120" t="str">
        <f>+IF('Data 2022'!O20=0,"",'Data 2022'!O20*1000/'Data 2022'!C20)</f>
        <v/>
      </c>
      <c r="U20" s="119" t="str">
        <f>+IF('Data 2022'!O20=0,"",'Data 2022'!P20*1000000/'Data 2022'!C20)</f>
        <v/>
      </c>
      <c r="V20" s="119">
        <f>+IF('Data 2022'!X20=0,"",('Data 2022'!Y20)*1000000/'Data 2022'!X20)</f>
        <v>1110416.6666666667</v>
      </c>
      <c r="W20" s="119">
        <f>+IF('Data 2022'!X20=0,"",('Data 2022'!Y20-'Data 2022'!Z20)*1000000/'Data 2022'!X20)</f>
        <v>949999.99999999988</v>
      </c>
      <c r="X20" s="120">
        <f>+IF('Data 2022'!X20=0,"",'Data 2022'!X20*1000/'Data 2022'!C20)</f>
        <v>2.8220353930272211</v>
      </c>
      <c r="Y20" s="119">
        <f>+IF('Data 2022'!X20=0,"",'Data 2022'!Y20*1000000/'Data 2022'!C20)</f>
        <v>3133.6351343406432</v>
      </c>
      <c r="Z20" s="119">
        <f>+IF('Data 2022'!AA20=0,"",('Data 2022'!AB20)*1000000/'Data 2022'!AA20)</f>
        <v>797642.43614931242</v>
      </c>
      <c r="AA20" s="119">
        <f>+IF('Data 2022'!AA20=0,"",('Data 2022'!AB20-'Data 2022'!AC20)*1000000/'Data 2022'!AA20)</f>
        <v>721021.61100196466</v>
      </c>
      <c r="AB20" s="120">
        <f>+IF('Data 2022'!AA20=0,"",'Data 2022'!AA20*1000/'Data 2022'!C20)</f>
        <v>2.9925333646892822</v>
      </c>
      <c r="AC20" s="119">
        <f>+IF('Data 2022'!AA20=0,"",'Data 2022'!AB20*1000000/'Data 2022'!C20)</f>
        <v>2386.9716032688575</v>
      </c>
      <c r="AD20" s="119">
        <f>+IF('Data 2022'!AD20=0,"",('Data 2022'!AE20)*1000000/'Data 2022'!AD20)</f>
        <v>24032.042723631508</v>
      </c>
      <c r="AE20" s="119">
        <f>+IF('Data 2022'!AD20=0,"",('Data 2022'!AE20-'Data 2022'!AF20)*1000000/'Data 2022'!AD20)</f>
        <v>23364.485981308408</v>
      </c>
      <c r="AF20" s="120">
        <f>+IF('Data 2022'!AD20=0,"",'Data 2022'!AD20*1000/'Data 2022'!C20)</f>
        <v>4.4035510612028927</v>
      </c>
      <c r="AG20" s="119">
        <f>+IF('Data 2022'!AD20=0,"",'Data 2022'!AE20*1000000/'Data 2022'!C20)</f>
        <v>105.82632723852079</v>
      </c>
      <c r="AH20" s="119">
        <f>+IF('Data 2022'!AG20=0,"",('Data 2022'!AH20)*1000000/'Data 2022'!AG20)</f>
        <v>145061.72839506174</v>
      </c>
      <c r="AI20" s="119">
        <f>+IF('Data 2022'!AG20=0,"",('Data 2022'!AH20-'Data 2022'!AI20)*1000000/'Data 2022'!AG20)</f>
        <v>142592.59259259261</v>
      </c>
      <c r="AJ20" s="120">
        <f>+IF('Data 2022'!AG20=0,"",'Data 2022'!AG20*1000/'Data 2022'!C20)</f>
        <v>1.9048738902933742</v>
      </c>
      <c r="AK20" s="119">
        <f>+IF('Data 2022'!AG20=0,"",'Data 2022'!AH20*1000000/'Data 2022'!C20)</f>
        <v>276.32429890058205</v>
      </c>
      <c r="AL20" s="119">
        <f>+IF('Data 2022'!AJ20=0,"",('Data 2022'!AK20)*1000000/'Data 2022'!AJ20)</f>
        <v>217851.73978819972</v>
      </c>
      <c r="AM20" s="119">
        <f>+IF('Data 2022'!AJ20=0,"",('Data 2022'!AK20-'Data 2022'!AL20)*1000000/'Data 2022'!AJ20)</f>
        <v>193645.99092284418</v>
      </c>
      <c r="AN20" s="120">
        <f>+IF('Data 2022'!AJ20=0,"",'Data 2022'!AJ20*1000/'Data 2022'!C20)</f>
        <v>3.8861779058145687</v>
      </c>
      <c r="AO20" s="119">
        <f>+IF('Data 2022'!AJ20=0,"",'Data 2022'!AK20*1000000/'Data 2022'!C20)</f>
        <v>846.61061790816632</v>
      </c>
      <c r="AP20" s="119" t="str">
        <f>+IF('Data 2022'!AM20=0,"",('Data 2022'!AN20)*1000000/'Data 2022'!AM20)</f>
        <v/>
      </c>
      <c r="AQ20" s="119" t="str">
        <f>+IF('Data 2022'!AM20=0,"",('Data 2022'!AN20-'Data 2022'!#REF!)*1000000/'Data 2022'!AM20)</f>
        <v/>
      </c>
      <c r="AR20" s="120" t="str">
        <f>+IF('Data 2022'!AM20=0,"",'Data 2022'!AM20*1000/'Data 2022'!C20)</f>
        <v/>
      </c>
      <c r="AS20" s="119" t="str">
        <f>+IF('Data 2022'!AM20=0,"",'Data 2022'!AN20*1000000/'Data 2022'!C20)</f>
        <v/>
      </c>
      <c r="AT20" s="119" t="str">
        <f>+IF('Data 2022'!AO20=0,"",('Data 2022'!AP20)*1000000/'Data 2022'!AO20)</f>
        <v/>
      </c>
      <c r="AU20" s="119" t="str">
        <f>+IF('Data 2022'!AO20=0,"",('Data 2022'!AP20-'Data 2022'!#REF!)*1000000/'Data 2022'!AO20)</f>
        <v/>
      </c>
      <c r="AV20" s="120" t="str">
        <f>+IF('Data 2022'!AO20=0,"",'Data 2022'!AO20*1000/'Data 2022'!C20)</f>
        <v/>
      </c>
      <c r="AW20" s="119" t="str">
        <f>+IF('Data 2022'!AO20=0,"",'Data 2022'!AP20*1000000/'Data 2022'!C20)</f>
        <v/>
      </c>
      <c r="AX20" s="119">
        <f>+IF('Data 2022'!U20=0,"",('Data 2022'!V20)*1000000/'Data 2022'!U20)</f>
        <v>538461.5384615385</v>
      </c>
      <c r="AY20" s="119">
        <f>+IF('Data 2022'!U20=0,"",('Data 2022'!V20-'Data 2022'!W20)*1000000/'Data 2022'!U20)</f>
        <v>266272.18934911245</v>
      </c>
      <c r="AZ20" s="120">
        <f>+IF('Data 2022'!U20=0,"",'Data 2022'!U20*1000/'Data 2022'!C20)</f>
        <v>0.99359162796166733</v>
      </c>
      <c r="BA20" s="119">
        <f>+IF('Data 2022'!U20=0,"",'Data 2022'!V20*1000000/'Data 2022'!C20)</f>
        <v>535.01087659474399</v>
      </c>
      <c r="BB20" s="119" t="str">
        <f>+IF(AT20="","",+IF('Data 2022'!BC20=0,0,('Data 2022'!BD20)*1000000/'Data 2022'!BC20))</f>
        <v/>
      </c>
      <c r="BC20" s="119" t="str">
        <f>+IF(AU20="","",+IF('Data 2022'!BC20=0,"",('Data 2022'!BD20-'Data 2022'!BE20)*1000000/'Data 2022'!BC20))</f>
        <v/>
      </c>
      <c r="BD20" s="120" t="str">
        <f>+IF(AV20="","",IF('Data 2022'!BC20=0,"",'Data 2022'!BC20*1000/'Data 2022'!C20))</f>
        <v/>
      </c>
      <c r="BE20" s="119" t="str">
        <f>+IF(AW20="","",IF('Data 2022'!BC20=0,"",('Data 2022'!BD20-'Data 2022'!BE20)*1000000/'Data 2022'!C20))</f>
        <v/>
      </c>
      <c r="BF20" s="119">
        <f>+IF('Data 2022'!BC20-'Data 2022'!BF20=0,"",('Data 2022'!BD20-'Data 2022'!BG20)*1000000/('Data 2022'!BC20-'Data 2022'!BF20))</f>
        <v>416817.35985533462</v>
      </c>
      <c r="BG20" s="119" t="e">
        <f>+IF('Data 2022'!BC20-'Data 2022'!BF20=0,"",('Data 2022'!BD20-'Data 2022'!BE20-'Data 2022'!BG20-'Data 2022'!#REF!)*1000000/('Data 2022'!BC20-'Data 2022'!BF20))</f>
        <v>#REF!</v>
      </c>
      <c r="BH20" s="120">
        <f>+IF('Data 2022'!BC20-'Data 2022'!BF20=0,"",('Data 2022'!BC20-'Data 2022'!BF20)*1000/'Data 2022'!C20)</f>
        <v>19.507319654300662</v>
      </c>
      <c r="BI20" s="119" t="e">
        <f>+IF('Data 2022'!BC20-'Data 2022'!BF20=0,"",('Data 2022'!BD20-'Data 2022'!BE20-'Data 2022'!BG20-'Data 2022'!#REF!)*1000000/'Data 2022'!C20)</f>
        <v>#REF!</v>
      </c>
      <c r="BJ20" s="119" t="str">
        <f>+IF('Data 2022'!BF20=0,"",('Data 2022'!BG20)*1000000/'Data 2022'!BF20)</f>
        <v/>
      </c>
      <c r="BK20" s="119" t="str">
        <f>+IF('Data 2022'!BF20=0,"",('Data 2022'!BG20-'Data 2022'!#REF!)*1000000/'Data 2022'!BF20)</f>
        <v/>
      </c>
      <c r="BL20" s="120" t="str">
        <f>+IF('Data 2022'!BF20=0,"",'Data 2022'!BF20*1000/'Data 2022'!C20)</f>
        <v/>
      </c>
      <c r="BM20" s="119" t="str">
        <f>+IF('Data 2022'!BF20=0,"",('Data 2022'!BG20-'Data 2022'!#REF!)*1000000/'Data 2022'!C20)</f>
        <v/>
      </c>
      <c r="BN20" s="119">
        <f>+IF('Data 2022'!L20+'Data 2022'!O20+'Data 2022'!X20+'Data 2022'!AA20=0,"",('Data 2022'!M20+'Data 2022'!P20+'Data 2022'!Y20+'Data 2022'!AB20)*1000000/('Data 2022'!L20+'Data 2022'!O20+'Data 2022'!X20+'Data 2022'!AA20))</f>
        <v>949443.88270980783</v>
      </c>
      <c r="BO20" s="119">
        <f>+IF('Data 2022'!L20+'Data 2022'!O20+'Data 2022'!X20+'Data 2022'!AA20=0,"",('Data 2022'!M20-'Data 2022'!N20+'Data 2022'!P20-'Data 2022'!Q20+'Data 2022'!Y20-'Data 2022'!Z20+'Data 2022'!AB20-'Data 2022'!AC20)*1000000/('Data 2022'!L20+'Data 2022'!O20+'Data 2022'!X20+'Data 2022'!AA20))</f>
        <v>832153.690596562</v>
      </c>
      <c r="BP20" s="120">
        <f>+('Data 2022'!L20+'Data 2022'!O20+'Data 2022'!X20+'Data 2022'!AA20)*1000/'Data 2022'!C20</f>
        <v>5.8145687577165033</v>
      </c>
      <c r="BQ20" s="119">
        <f>+('Data 2022'!M20-'Data 2022'!N20+'Data 2022'!P20-'Data 2022'!Q20+'Data 2022'!Y20-'Data 2022'!Z20+'Data 2022'!AB20-'Data 2022'!AC20)*1000000/('Data 2022'!C20)</f>
        <v>4838.6148509612549</v>
      </c>
      <c r="BR20" s="122" t="str">
        <f>+IF('Data 2022'!AU20=0,"",'Data 2022'!AU20*1000/'Data 2022'!$C20)</f>
        <v/>
      </c>
      <c r="BS20" s="122" t="str">
        <f>+IF('Data 2022'!AV20=0,"",'Data 2022'!AV20*1000/'Data 2022'!$C20)</f>
        <v/>
      </c>
      <c r="BT20" s="122">
        <f>+IF('Data 2022'!AS20=0,"",'Data 2022'!AS20*1000/'Data 2022'!$C20)</f>
        <v>1.8766535363631018</v>
      </c>
      <c r="BU20" s="122">
        <f>+IF('Data 2022'!AT20=0,"",'Data 2022'!AT20*1000/'Data 2022'!$C20)</f>
        <v>0.36745252513375271</v>
      </c>
      <c r="BV20" s="122" t="str">
        <f>+IF('Data 2022'!AU20=0,"",'Data 2022'!AU20*1000/'Data 2022'!$C20)</f>
        <v/>
      </c>
      <c r="BW20" s="122" t="str">
        <f>+IF('Data 2022'!AV20=0,"",'Data 2022'!AV20*1000/'Data 2022'!$C20)</f>
        <v/>
      </c>
      <c r="BX20" s="122">
        <f>+IF('Data 2022'!AW20=0,"",'Data 2022'!AW20*1000/'Data 2022'!$C20)</f>
        <v>1.6214945029102239</v>
      </c>
      <c r="BY20" s="122">
        <f>+IF('Data 2022'!AX20=0,"",'Data 2022'!AX20*1000/'Data 2022'!$C20)</f>
        <v>0.2598624257745899</v>
      </c>
      <c r="BZ20" s="122">
        <f>+IF('Data 2022'!AY20=0,"",'Data 2022'!AY20*1000/'Data 2022'!$C20)</f>
        <v>1.4945029102239991</v>
      </c>
      <c r="CA20" s="122">
        <f>+IF('Data 2022'!AZ20=0,"",'Data 2022'!AZ20*1000/'Data 2022'!$C20)</f>
        <v>0.40684343582809102</v>
      </c>
      <c r="CB20" s="122">
        <f>+IF('Data 2022'!BA20=0,"",'Data 2022'!BA20*1000/'Data 2022'!$C20)</f>
        <v>4.9926509494973246</v>
      </c>
      <c r="CC20" s="122">
        <f>+IF('Data 2022'!BB20=0,"",'Data 2022'!BB20*1000/'Data 2022'!$C20)</f>
        <v>1.0341583867364337</v>
      </c>
      <c r="CF20" s="81" t="e">
        <f>+IF('Data 2022'!BD20-'Data 2022'!BG20-'Data 2022'!E20+'Data 2022'!BE20+'Data 2022'!#REF!+'Data 2022'!#REF!=0,"",('Data 2022'!BD20-'Data 2022'!BG20-'Data 2022'!E20+'Data 2022'!BE20+'Data 2022'!#REF!+'Data 2022'!#REF!)*1000000/('Data 2022'!BC20-'Data 2022'!BF20-'Data 2022'!D20))</f>
        <v>#REF!</v>
      </c>
      <c r="CG20" s="82">
        <f>+IF('Data 2022'!BD20-'Data 2022'!BG20-'Data 2022'!E20=0,"",('Data 2022'!BD20-'Data 2022'!BG20-'Data 2022'!E20)*1000000/('Data 2022'!BC20-'Data 2022'!BF20-'Data 2022'!D20))</f>
        <v>443835.61643835634</v>
      </c>
      <c r="CH20" s="83">
        <f>+IF('Data 2022'!BC20-'Data 2022'!BF20-'Data 2022'!D20=0,"",('Data 2022'!BC20-'Data 2022'!BF20-'Data 2022'!D20)*1000/'Data 2022'!C20)</f>
        <v>17.167381974248922</v>
      </c>
      <c r="CI20" s="84">
        <f>+IF('Data 2022'!BD20-'Data 2022'!BG20-'Data 2022'!E20=0,"",('Data 2022'!BD20-'Data 2022'!BG20-'Data 2022'!E20)*1000000/'Data 2022'!C20)</f>
        <v>7619.4955611734986</v>
      </c>
    </row>
    <row r="21" spans="1:87" x14ac:dyDescent="0.25">
      <c r="A21" s="92" t="s">
        <v>18</v>
      </c>
      <c r="B21" s="119">
        <f>+IF('Data 2022'!D21=0,"",('Data 2022'!E21)*1000000/'Data 2022'!D21)</f>
        <v>295185.07372855855</v>
      </c>
      <c r="C21" s="119" t="e">
        <f>+IF('Data 2022'!D21=0,"",('Data 2022'!E21-'Data 2022'!#REF!)*1000000/'Data 2022'!D21)</f>
        <v>#REF!</v>
      </c>
      <c r="D21" s="120">
        <f>+IF('Data 2022'!D21=0,"",'Data 2022'!D21*1000/'Data 2022'!C21)</f>
        <v>2.062950086913335</v>
      </c>
      <c r="E21" s="119">
        <f>+IF('Data 2022'!D21=0,"",'Data 2022'!E21*1000000/'Data 2022'!C21)</f>
        <v>608.95207350384896</v>
      </c>
      <c r="F21" s="121">
        <f>+IF('Data 2022'!F21=0,"",('Data 2022'!G21)*1000000/'Data 2022'!F21)</f>
        <v>1378000</v>
      </c>
      <c r="G21" s="121">
        <f>+IF('Data 2022'!F21=0,"",('Data 2022'!G21-'Data 2022'!H21)*1000000/'Data 2022'!F21)</f>
        <v>1232000</v>
      </c>
      <c r="H21" s="120">
        <f>+IF('Data 2022'!F21=0,"",'Data 2022'!F21*1000/'Data 2022'!C21)</f>
        <v>3.1040476781723367E-2</v>
      </c>
      <c r="I21" s="119">
        <f>+IF('Data 2022'!F21=0,"",'Data 2022'!G21*1000000/'Data 2022'!C21)</f>
        <v>42.773777005214804</v>
      </c>
      <c r="J21" s="119">
        <f>+IF('Data 2022'!I21=0,"",('Data 2022'!J21)*1000000/'Data 2022'!I21)</f>
        <v>1279764.9034424853</v>
      </c>
      <c r="K21" s="119">
        <f>+IF('Data 2022'!I21=0,"",('Data 2022'!J21-'Data 2022'!K21)*1000000/'Data 2022'!I21)</f>
        <v>1107808.564231738</v>
      </c>
      <c r="L21" s="120">
        <f>+IF('Data 2022'!I21=0,"",'Data 2022'!I21*1000/'Data 2022'!C21)</f>
        <v>0.36969207847032531</v>
      </c>
      <c r="M21" s="119">
        <f>+IF('Data 2022'!I21=0,"",'Data 2022'!J21*1000000/'Data 2022'!C21)</f>
        <v>473.11894710702757</v>
      </c>
      <c r="N21" s="119">
        <f>+IF('Data 2022'!L21=0,"",('Data 2022'!M21)*1000000/'Data 2022'!L21)</f>
        <v>781910.02367797948</v>
      </c>
      <c r="O21" s="119">
        <f>+IF('Data 2022'!L21=0,"",('Data 2022'!M21-'Data 2022'!N21)*1000000/'Data 2022'!L21)</f>
        <v>704419.88950276247</v>
      </c>
      <c r="P21" s="120">
        <f>+IF('Data 2022'!L21=0,"",'Data 2022'!L21*1000/'Data 2022'!C21)</f>
        <v>1.9664142041221753</v>
      </c>
      <c r="Q21" s="119">
        <f>+IF('Data 2022'!L21=0,"",'Data 2022'!M21*1000000/'Data 2022'!C21)</f>
        <v>1537.5589769058852</v>
      </c>
      <c r="R21" s="119">
        <f>+IF('Data 2022'!O21=0,"",('Data 2022'!P21)*1000000/'Data 2022'!O21)</f>
        <v>48282.902154371208</v>
      </c>
      <c r="S21" s="119">
        <f>+IF('Data 2022'!O21=0,"",('Data 2022'!P21-'Data 2022'!Q21)*1000000/'Data 2022'!O21)</f>
        <v>48282.902154371208</v>
      </c>
      <c r="T21" s="120">
        <f>+IF('Data 2022'!O21=0,"",'Data 2022'!O21*1000/'Data 2022'!C21)</f>
        <v>10.186553265458157</v>
      </c>
      <c r="U21" s="119">
        <f>+IF('Data 2022'!O21=0,"",'Data 2022'!P21*1000000/'Data 2022'!C21)</f>
        <v>491.83635460640676</v>
      </c>
      <c r="V21" s="119">
        <f>+IF('Data 2022'!X21=0,"",('Data 2022'!Y21)*1000000/'Data 2022'!X21)</f>
        <v>896594.82758620696</v>
      </c>
      <c r="W21" s="119">
        <f>+IF('Data 2022'!X21=0,"",('Data 2022'!Y21-'Data 2022'!Z21)*1000000/'Data 2022'!X21)</f>
        <v>732306.03448275861</v>
      </c>
      <c r="X21" s="120">
        <f>+IF('Data 2022'!X21=0,"",'Data 2022'!X21*1000/'Data 2022'!C21)</f>
        <v>1.4402781226719643</v>
      </c>
      <c r="Y21" s="119">
        <f>+IF('Data 2022'!X21=0,"",'Data 2022'!Y21*1000000/'Data 2022'!C21)</f>
        <v>1291.3459150732556</v>
      </c>
      <c r="Z21" s="119">
        <f>+IF('Data 2022'!AA21=0,"",('Data 2022'!AB21)*1000000/'Data 2022'!AA21)</f>
        <v>751725.04957038991</v>
      </c>
      <c r="AA21" s="119">
        <f>+IF('Data 2022'!AA21=0,"",('Data 2022'!AB21-'Data 2022'!AC21)*1000000/'Data 2022'!AA21)</f>
        <v>714791.80436219438</v>
      </c>
      <c r="AB21" s="120">
        <f>+IF('Data 2022'!AA21=0,"",'Data 2022'!AA21*1000/'Data 2022'!C21)</f>
        <v>2.3482120685373729</v>
      </c>
      <c r="AC21" s="119">
        <f>+IF('Data 2022'!AA21=0,"",'Data 2022'!AB21*1000000/'Data 2022'!C21)</f>
        <v>1765.2098336230445</v>
      </c>
      <c r="AD21" s="119">
        <f>+IF('Data 2022'!AD21=0,"",('Data 2022'!AE21)*1000000/'Data 2022'!AD21)</f>
        <v>21800.915948275862</v>
      </c>
      <c r="AE21" s="119">
        <f>+IF('Data 2022'!AD21=0,"",('Data 2022'!AE21-'Data 2022'!AF21)*1000000/'Data 2022'!AD21)</f>
        <v>21740.301724137931</v>
      </c>
      <c r="AF21" s="120">
        <f>+IF('Data 2022'!AD21=0,"",'Data 2022'!AD21*1000/'Data 2022'!C21)</f>
        <v>4.608889992550286</v>
      </c>
      <c r="AG21" s="119">
        <f>+IF('Data 2022'!AD21=0,"",'Data 2022'!AE21*1000000/'Data 2022'!C21)</f>
        <v>100.47802334243853</v>
      </c>
      <c r="AH21" s="119">
        <f>+IF('Data 2022'!AG21=0,"",('Data 2022'!AH21)*1000000/'Data 2022'!AG21)</f>
        <v>149141.51925078043</v>
      </c>
      <c r="AI21" s="119">
        <f>+IF('Data 2022'!AG21=0,"",('Data 2022'!AH21-'Data 2022'!AI21)*1000000/'Data 2022'!AG21)</f>
        <v>149141.51925078043</v>
      </c>
      <c r="AJ21" s="120">
        <f>+IF('Data 2022'!AG21=0,"",'Data 2022'!AG21*1000/'Data 2022'!C21)</f>
        <v>3.5795877824683386</v>
      </c>
      <c r="AK21" s="119">
        <f>+IF('Data 2022'!AG21=0,"",'Data 2022'!AH21*1000000/'Data 2022'!C21)</f>
        <v>533.86516016886014</v>
      </c>
      <c r="AL21" s="119">
        <f>+IF('Data 2022'!AJ21=0,"",('Data 2022'!AK21)*1000000/'Data 2022'!AJ21)</f>
        <v>152251.61835068956</v>
      </c>
      <c r="AM21" s="119">
        <f>+IF('Data 2022'!AJ21=0,"",('Data 2022'!AK21-'Data 2022'!AL21)*1000000/'Data 2022'!AJ21)</f>
        <v>151920.91190543203</v>
      </c>
      <c r="AN21" s="120">
        <f>+IF('Data 2022'!AJ21=0,"",'Data 2022'!AJ21*1000/'Data 2022'!C21)</f>
        <v>4.4114725602185247</v>
      </c>
      <c r="AO21" s="119">
        <f>+IF('Data 2022'!AJ21=0,"",'Data 2022'!AK21*1000000/'Data 2022'!C21)</f>
        <v>671.65383660293026</v>
      </c>
      <c r="AP21" s="119">
        <f>+IF('Data 2022'!AM21=0,"",('Data 2022'!AN21)*1000000/'Data 2022'!AM21)</f>
        <v>65680.880330123793</v>
      </c>
      <c r="AQ21" s="119" t="e">
        <f>+IF('Data 2022'!AM21=0,"",('Data 2022'!AN21-'Data 2022'!#REF!)*1000000/'Data 2022'!AM21)</f>
        <v>#REF!</v>
      </c>
      <c r="AR21" s="120">
        <f>+IF('Data 2022'!AM21=0,"",'Data 2022'!AM21*1000/'Data 2022'!C21)</f>
        <v>0.90265706481251551</v>
      </c>
      <c r="AS21" s="119">
        <f>+IF('Data 2022'!AM21=0,"",'Data 2022'!AN21*1000000/'Data 2022'!C21)</f>
        <v>59.28731065309163</v>
      </c>
      <c r="AT21" s="119">
        <f>+IF('Data 2022'!AO21=0,"",('Data 2022'!AP21)*1000000/'Data 2022'!AO21)</f>
        <v>62703.713598717608</v>
      </c>
      <c r="AU21" s="119" t="e">
        <f>+IF('Data 2022'!AO21=0,"",('Data 2022'!AP21-'Data 2022'!#REF!)*1000000/'Data 2022'!AO21)</f>
        <v>#REF!</v>
      </c>
      <c r="AV21" s="120">
        <f>+IF('Data 2022'!AO21=0,"",'Data 2022'!AO21*1000/'Data 2022'!C21)</f>
        <v>1.1618450459399057</v>
      </c>
      <c r="AW21" s="119">
        <f>+IF('Data 2022'!AO21=0,"",'Data 2022'!AP21*1000000/'Data 2022'!C21)</f>
        <v>72.851999006704744</v>
      </c>
      <c r="AX21" s="119">
        <f>+IF('Data 2022'!U21=0,"",('Data 2022'!V21)*1000000/'Data 2022'!U21)</f>
        <v>643717.15241280454</v>
      </c>
      <c r="AY21" s="119">
        <f>+IF('Data 2022'!U21=0,"",('Data 2022'!V21-'Data 2022'!W21)*1000000/'Data 2022'!U21)</f>
        <v>321882.46536072629</v>
      </c>
      <c r="AZ21" s="120">
        <f>+IF('Data 2022'!U21=0,"",'Data 2022'!U21*1000/'Data 2022'!C21)</f>
        <v>0.64967717904147004</v>
      </c>
      <c r="BA21" s="119">
        <f>+IF('Data 2022'!U21=0,"",'Data 2022'!V21*1000000/'Data 2022'!C21)</f>
        <v>418.20834368015892</v>
      </c>
      <c r="BB21" s="119">
        <f>+IF(AT21="","",+IF('Data 2022'!BC21=0,0,('Data 2022'!BD21)*1000000/'Data 2022'!BC21))</f>
        <v>244716.91210097866</v>
      </c>
      <c r="BC21" s="119" t="e">
        <f>+IF(AU21="","",+IF('Data 2022'!BC21=0,"",('Data 2022'!BD21-'Data 2022'!BE21)*1000000/'Data 2022'!BC21))</f>
        <v>#REF!</v>
      </c>
      <c r="BD21" s="120">
        <f>+IF(AV21="","",IF('Data 2022'!BC21=0,"",'Data 2022'!BC21*1000/'Data 2022'!C21))</f>
        <v>33.936553265458159</v>
      </c>
      <c r="BE21" s="119">
        <f>+IF(AW21="","",IF('Data 2022'!BC21=0,"",('Data 2022'!BD21-'Data 2022'!BE21)*1000000/'Data 2022'!C21))</f>
        <v>7484.2314377948833</v>
      </c>
      <c r="BF21" s="119">
        <f>+IF('Data 2022'!BC21-'Data 2022'!BF21=0,"",('Data 2022'!BD21-'Data 2022'!BG21)*1000000/('Data 2022'!BC21-'Data 2022'!BF21))</f>
        <v>256422.44275849976</v>
      </c>
      <c r="BG21" s="119" t="e">
        <f>+IF('Data 2022'!BC21-'Data 2022'!BF21=0,"",('Data 2022'!BD21-'Data 2022'!BE21-'Data 2022'!BG21-'Data 2022'!#REF!)*1000000/('Data 2022'!BC21-'Data 2022'!BF21))</f>
        <v>#REF!</v>
      </c>
      <c r="BH21" s="120">
        <f>+IF('Data 2022'!BC21-'Data 2022'!BF21=0,"",('Data 2022'!BC21-'Data 2022'!BF21)*1000/'Data 2022'!C21)</f>
        <v>31.872051154705737</v>
      </c>
      <c r="BI21" s="119" t="e">
        <f>+IF('Data 2022'!BC21-'Data 2022'!BF21=0,"",('Data 2022'!BD21-'Data 2022'!BE21-'Data 2022'!BG21-'Data 2022'!#REF!)*1000000/'Data 2022'!C21)</f>
        <v>#REF!</v>
      </c>
      <c r="BJ21" s="119">
        <f>+IF('Data 2022'!BF21=0,"",('Data 2022'!BG21)*1000000/'Data 2022'!BF21)</f>
        <v>64005.412719891756</v>
      </c>
      <c r="BK21" s="119" t="e">
        <f>+IF('Data 2022'!BF21=0,"",('Data 2022'!BG21-'Data 2022'!#REF!)*1000000/'Data 2022'!BF21)</f>
        <v>#REF!</v>
      </c>
      <c r="BL21" s="120">
        <f>+IF('Data 2022'!BF21=0,"",'Data 2022'!BF21*1000/'Data 2022'!C21)</f>
        <v>2.0645021107524206</v>
      </c>
      <c r="BM21" s="119" t="e">
        <f>+IF('Data 2022'!BF21=0,"",('Data 2022'!BG21-'Data 2022'!#REF!)*1000000/'Data 2022'!C21)</f>
        <v>#REF!</v>
      </c>
      <c r="BN21" s="119">
        <f>+IF('Data 2022'!L21+'Data 2022'!O21+'Data 2022'!X21+'Data 2022'!AA21=0,"",('Data 2022'!M21+'Data 2022'!P21+'Data 2022'!Y21+'Data 2022'!AB21)*1000000/('Data 2022'!L21+'Data 2022'!O21+'Data 2022'!X21+'Data 2022'!AA21))</f>
        <v>319039.2741009015</v>
      </c>
      <c r="BO21" s="119">
        <f>+IF('Data 2022'!L21+'Data 2022'!O21+'Data 2022'!X21+'Data 2022'!AA21=0,"",('Data 2022'!M21-'Data 2022'!N21+'Data 2022'!P21-'Data 2022'!Q21+'Data 2022'!Y21-'Data 2022'!Z21+'Data 2022'!AB21-'Data 2022'!AC21)*1000000/('Data 2022'!L21+'Data 2022'!O21+'Data 2022'!X21+'Data 2022'!AA21))</f>
        <v>289197.18830928596</v>
      </c>
      <c r="BP21" s="120">
        <f>+('Data 2022'!L21+'Data 2022'!O21+'Data 2022'!X21+'Data 2022'!AA21)*1000/'Data 2022'!C21</f>
        <v>15.941457660789672</v>
      </c>
      <c r="BQ21" s="119">
        <f>+('Data 2022'!M21-'Data 2022'!N21+'Data 2022'!P21-'Data 2022'!Q21+'Data 2022'!Y21-'Data 2022'!Z21+'Data 2022'!AB21-'Data 2022'!AC21)*1000000/('Data 2022'!C21)</f>
        <v>4610.2247330518994</v>
      </c>
      <c r="BR21" s="122">
        <f>+IF('Data 2022'!AU21=0,"",'Data 2022'!AU21*1000/'Data 2022'!$C21)</f>
        <v>1.4589024087409983</v>
      </c>
      <c r="BS21" s="122">
        <f>+IF('Data 2022'!AV21=0,"",'Data 2022'!AV21*1000/'Data 2022'!$C21)</f>
        <v>0.24832381425378694</v>
      </c>
      <c r="BT21" s="122">
        <f>+IF('Data 2022'!AS21=0,"",'Data 2022'!AS21*1000/'Data 2022'!$C21)</f>
        <v>0.3104047678172337</v>
      </c>
      <c r="BU21" s="122">
        <f>+IF('Data 2022'!AT21=0,"",'Data 2022'!AT21*1000/'Data 2022'!$C21)</f>
        <v>9.3121430345170106E-2</v>
      </c>
      <c r="BV21" s="122">
        <f>+IF('Data 2022'!AU21=0,"",'Data 2022'!AU21*1000/'Data 2022'!$C21)</f>
        <v>1.4589024087409983</v>
      </c>
      <c r="BW21" s="122">
        <f>+IF('Data 2022'!AV21=0,"",'Data 2022'!AV21*1000/'Data 2022'!$C21)</f>
        <v>0.24832381425378694</v>
      </c>
      <c r="BX21" s="122">
        <f>+IF('Data 2022'!AW21=0,"",'Data 2022'!AW21*1000/'Data 2022'!$C21)</f>
        <v>0.93121430345170098</v>
      </c>
      <c r="BY21" s="122">
        <f>+IF('Data 2022'!AX21=0,"",'Data 2022'!AX21*1000/'Data 2022'!$C21)</f>
        <v>0.15520238390861685</v>
      </c>
      <c r="BZ21" s="122">
        <f>+IF('Data 2022'!AY21=0,"",'Data 2022'!AY21*1000/'Data 2022'!$C21)</f>
        <v>0.93121430345170098</v>
      </c>
      <c r="CA21" s="122">
        <f>+IF('Data 2022'!AZ21=0,"",'Data 2022'!AZ21*1000/'Data 2022'!$C21)</f>
        <v>0.2793642910355103</v>
      </c>
      <c r="CB21" s="122">
        <f>+IF('Data 2022'!BA21=0,"",'Data 2022'!BA21*1000/'Data 2022'!$C21)</f>
        <v>3.6627762602433571</v>
      </c>
      <c r="CC21" s="122">
        <f>+IF('Data 2022'!BB21=0,"",'Data 2022'!BB21*1000/'Data 2022'!$C21)</f>
        <v>0.77601191954308413</v>
      </c>
      <c r="CF21" s="81" t="e">
        <f>+IF('Data 2022'!BD21-'Data 2022'!BG21-'Data 2022'!E21+'Data 2022'!BE21+'Data 2022'!#REF!+'Data 2022'!#REF!=0,"",('Data 2022'!BD21-'Data 2022'!BG21-'Data 2022'!E21+'Data 2022'!BE21+'Data 2022'!#REF!+'Data 2022'!#REF!)*1000000/('Data 2022'!BC21-'Data 2022'!BF21-'Data 2022'!D21))</f>
        <v>#REF!</v>
      </c>
      <c r="CG21" s="82">
        <f>+IF('Data 2022'!BD21-'Data 2022'!BG21-'Data 2022'!E21=0,"",('Data 2022'!BD21-'Data 2022'!BG21-'Data 2022'!E21)*1000000/('Data 2022'!BC21-'Data 2022'!BF21-'Data 2022'!D21))</f>
        <v>253739.86025637019</v>
      </c>
      <c r="CH21" s="83">
        <f>+IF('Data 2022'!BC21-'Data 2022'!BF21-'Data 2022'!D21=0,"",('Data 2022'!BC21-'Data 2022'!BF21-'Data 2022'!D21)*1000/'Data 2022'!C21)</f>
        <v>29.809101067792398</v>
      </c>
      <c r="CI21" s="84">
        <f>+IF('Data 2022'!BD21-'Data 2022'!BG21-'Data 2022'!E21=0,"",('Data 2022'!BD21-'Data 2022'!BG21-'Data 2022'!E21)*1000000/'Data 2022'!C21)</f>
        <v>7563.7571393096587</v>
      </c>
    </row>
    <row r="22" spans="1:87" x14ac:dyDescent="0.25">
      <c r="A22" s="92" t="s">
        <v>62</v>
      </c>
      <c r="B22" s="119">
        <f>+IF('Data 2022'!D22=0,"",('Data 2022'!E22)*1000000/'Data 2022'!D22)</f>
        <v>285475.79298831389</v>
      </c>
      <c r="C22" s="119" t="e">
        <f>+IF('Data 2022'!D22=0,"",('Data 2022'!E22-'Data 2022'!#REF!)*1000000/'Data 2022'!D22)</f>
        <v>#REF!</v>
      </c>
      <c r="D22" s="120">
        <f>+IF('Data 2022'!D22=0,"",'Data 2022'!D22*1000/'Data 2022'!C22)</f>
        <v>1.8667996384828747</v>
      </c>
      <c r="E22" s="119">
        <f>+IF('Data 2022'!D22=0,"",'Data 2022'!E22*1000000/'Data 2022'!C22)</f>
        <v>532.92610714619627</v>
      </c>
      <c r="F22" s="121">
        <f>+IF('Data 2022'!F22=0,"",('Data 2022'!G22)*1000000/'Data 2022'!F22)</f>
        <v>700000</v>
      </c>
      <c r="G22" s="121">
        <f>+IF('Data 2022'!F22=0,"",('Data 2022'!G22-'Data 2022'!H22)*1000000/'Data 2022'!F22)</f>
        <v>697500</v>
      </c>
      <c r="H22" s="120">
        <f>+IF('Data 2022'!F22=0,"",'Data 2022'!F22*1000/'Data 2022'!C22)</f>
        <v>0.12466107769501668</v>
      </c>
      <c r="I22" s="119">
        <f>+IF('Data 2022'!F22=0,"",'Data 2022'!G22*1000000/'Data 2022'!C22)</f>
        <v>87.262754386511673</v>
      </c>
      <c r="J22" s="119">
        <f>+IF('Data 2022'!I22=0,"",('Data 2022'!J22)*1000000/'Data 2022'!I22)</f>
        <v>1731034.4827586208</v>
      </c>
      <c r="K22" s="119">
        <f>+IF('Data 2022'!I22=0,"",('Data 2022'!J22-'Data 2022'!K22)*1000000/'Data 2022'!I22)</f>
        <v>1462068.9655172417</v>
      </c>
      <c r="L22" s="120">
        <f>+IF('Data 2022'!I22=0,"",'Data 2022'!I22*1000/'Data 2022'!C22)</f>
        <v>0.45189640664443542</v>
      </c>
      <c r="M22" s="119">
        <f>+IF('Data 2022'!I22=0,"",'Data 2022'!J22*1000000/'Data 2022'!C22)</f>
        <v>782.24826253622962</v>
      </c>
      <c r="N22" s="119">
        <f>+IF('Data 2022'!L22=0,"",('Data 2022'!M22)*1000000/'Data 2022'!L22)</f>
        <v>385104.4504995459</v>
      </c>
      <c r="O22" s="119">
        <f>+IF('Data 2022'!L22=0,"",('Data 2022'!M22-'Data 2022'!N22)*1000000/'Data 2022'!L22)</f>
        <v>319709.35513169842</v>
      </c>
      <c r="P22" s="120">
        <f>+IF('Data 2022'!L22=0,"",'Data 2022'!L22*1000/'Data 2022'!C22)</f>
        <v>3.4312961635553338</v>
      </c>
      <c r="Q22" s="119">
        <f>+IF('Data 2022'!L22=0,"",'Data 2022'!M22*1000000/'Data 2022'!C22)</f>
        <v>1321.4074235671767</v>
      </c>
      <c r="R22" s="119">
        <f>+IF('Data 2022'!O22=0,"",('Data 2022'!P22)*1000000/'Data 2022'!O22)</f>
        <v>50438.596491228069</v>
      </c>
      <c r="S22" s="119">
        <f>+IF('Data 2022'!O22=0,"",('Data 2022'!P22-'Data 2022'!Q22)*1000000/'Data 2022'!O22)</f>
        <v>50438.596491228069</v>
      </c>
      <c r="T22" s="120">
        <f>+IF('Data 2022'!O22=0,"",'Data 2022'!O22*1000/'Data 2022'!C22)</f>
        <v>7.1056814286159504</v>
      </c>
      <c r="U22" s="119">
        <f>+IF('Data 2022'!O22=0,"",'Data 2022'!P22*1000000/'Data 2022'!C22)</f>
        <v>358.40059837317295</v>
      </c>
      <c r="V22" s="119">
        <f>+IF('Data 2022'!X22=0,"",('Data 2022'!Y22)*1000000/'Data 2022'!X22)</f>
        <v>905422.44640605303</v>
      </c>
      <c r="W22" s="119">
        <f>+IF('Data 2022'!X22=0,"",('Data 2022'!Y22-'Data 2022'!Z22)*1000000/'Data 2022'!X22)</f>
        <v>785624.21185372013</v>
      </c>
      <c r="X22" s="120">
        <f>+IF('Data 2022'!X22=0,"",'Data 2022'!X22*1000/'Data 2022'!C22)</f>
        <v>2.4714058653037054</v>
      </c>
      <c r="Y22" s="119">
        <f>+IF('Data 2022'!X22=0,"",'Data 2022'!Y22*1000000/'Data 2022'!C22)</f>
        <v>2237.6663446255493</v>
      </c>
      <c r="Z22" s="119">
        <f>+IF('Data 2022'!AA22=0,"",('Data 2022'!AB22)*1000000/'Data 2022'!AA22)</f>
        <v>766766.76676676667</v>
      </c>
      <c r="AA22" s="119">
        <f>+IF('Data 2022'!AA22=0,"",('Data 2022'!AB22-'Data 2022'!AC22)*1000000/'Data 2022'!AA22)</f>
        <v>690690.69069069065</v>
      </c>
      <c r="AB22" s="120">
        <f>+IF('Data 2022'!AA22=0,"",'Data 2022'!AA22*1000/'Data 2022'!C22)</f>
        <v>3.1134104154330413</v>
      </c>
      <c r="AC22" s="119">
        <f>+IF('Data 2022'!AA22=0,"",'Data 2022'!AB22*1000000/'Data 2022'!C22)</f>
        <v>2387.2596378595695</v>
      </c>
      <c r="AD22" s="119">
        <f>+IF('Data 2022'!AD22=0,"",('Data 2022'!AE22)*1000000/'Data 2022'!AD22)</f>
        <v>31707.317073170732</v>
      </c>
      <c r="AE22" s="119">
        <f>+IF('Data 2022'!AD22=0,"",('Data 2022'!AE22-'Data 2022'!AF22)*1000000/'Data 2022'!AD22)</f>
        <v>31707.317073170732</v>
      </c>
      <c r="AF22" s="120">
        <f>+IF('Data 2022'!AD22=0,"",'Data 2022'!AD22*1000/'Data 2022'!C22)</f>
        <v>2.5555520927478419</v>
      </c>
      <c r="AG22" s="119">
        <f>+IF('Data 2022'!AD22=0,"",'Data 2022'!AE22*1000000/'Data 2022'!C22)</f>
        <v>81.029700501760843</v>
      </c>
      <c r="AH22" s="119">
        <f>+IF('Data 2022'!AG22=0,"",('Data 2022'!AH22)*1000000/'Data 2022'!AG22)</f>
        <v>137288.13559322033</v>
      </c>
      <c r="AI22" s="119">
        <f>+IF('Data 2022'!AG22=0,"",('Data 2022'!AH22-'Data 2022'!AI22)*1000000/'Data 2022'!AG22)</f>
        <v>137288.13559322033</v>
      </c>
      <c r="AJ22" s="120">
        <f>+IF('Data 2022'!AG22=0,"",'Data 2022'!AG22*1000/'Data 2022'!C22)</f>
        <v>1.838750896001496</v>
      </c>
      <c r="AK22" s="119">
        <f>+IF('Data 2022'!AG22=0,"",'Data 2022'!AH22*1000000/'Data 2022'!C22)</f>
        <v>252.43868233240877</v>
      </c>
      <c r="AL22" s="119">
        <f>+IF('Data 2022'!AJ22=0,"",('Data 2022'!AK22)*1000000/'Data 2022'!AJ22)</f>
        <v>165803.10880829016</v>
      </c>
      <c r="AM22" s="119">
        <f>+IF('Data 2022'!AJ22=0,"",('Data 2022'!AK22-'Data 2022'!AL22)*1000000/'Data 2022'!AJ22)</f>
        <v>158549.22279792745</v>
      </c>
      <c r="AN22" s="120">
        <f>+IF('Data 2022'!AJ22=0,"",'Data 2022'!AJ22*1000/'Data 2022'!C22)</f>
        <v>6.0148969987845549</v>
      </c>
      <c r="AO22" s="119">
        <f>+IF('Data 2022'!AJ22=0,"",'Data 2022'!AK22*1000000/'Data 2022'!C22)</f>
        <v>997.28862156013338</v>
      </c>
      <c r="AP22" s="119">
        <f>+IF('Data 2022'!AM22=0,"",('Data 2022'!AN22)*1000000/'Data 2022'!AM22)</f>
        <v>55555.555555555555</v>
      </c>
      <c r="AQ22" s="119" t="e">
        <f>+IF('Data 2022'!AM22=0,"",('Data 2022'!AN22-'Data 2022'!#REF!)*1000000/'Data 2022'!AM22)</f>
        <v>#REF!</v>
      </c>
      <c r="AR22" s="120">
        <f>+IF('Data 2022'!AM22=0,"",'Data 2022'!AM22*1000/'Data 2022'!C22)</f>
        <v>0.112194969925515</v>
      </c>
      <c r="AS22" s="119">
        <f>+IF('Data 2022'!AM22=0,"",'Data 2022'!AN22*1000000/'Data 2022'!C22)</f>
        <v>6.2330538847508334</v>
      </c>
      <c r="AT22" s="119">
        <f>+IF('Data 2022'!AO22=0,"",('Data 2022'!AP22)*1000000/'Data 2022'!AO22)</f>
        <v>84569.732937685447</v>
      </c>
      <c r="AU22" s="119" t="e">
        <f>+IF('Data 2022'!AO22=0,"",('Data 2022'!AP22-'Data 2022'!#REF!)*1000000/'Data 2022'!AO22)</f>
        <v>#REF!</v>
      </c>
      <c r="AV22" s="120">
        <f>+IF('Data 2022'!AO22=0,"",'Data 2022'!AO22*1000/'Data 2022'!C22)</f>
        <v>2.100539159161031</v>
      </c>
      <c r="AW22" s="119">
        <f>+IF('Data 2022'!AO22=0,"",'Data 2022'!AP22*1000000/'Data 2022'!C22)</f>
        <v>177.64203571539875</v>
      </c>
      <c r="AX22" s="119">
        <f>+IF('Data 2022'!U22=0,"",('Data 2022'!V22)*1000000/'Data 2022'!U22)</f>
        <v>556122.44897959183</v>
      </c>
      <c r="AY22" s="119">
        <f>+IF('Data 2022'!U22=0,"",('Data 2022'!V22-'Data 2022'!W22)*1000000/'Data 2022'!U22)</f>
        <v>278061.22448979592</v>
      </c>
      <c r="AZ22" s="120">
        <f>+IF('Data 2022'!U22=0,"",'Data 2022'!U22*1000/'Data 2022'!C22)</f>
        <v>1.2216785614111634</v>
      </c>
      <c r="BA22" s="119">
        <f>+IF('Data 2022'!U22=0,"",'Data 2022'!V22*1000000/'Data 2022'!C22)</f>
        <v>679.40287343784087</v>
      </c>
      <c r="BB22" s="119">
        <f>+IF(AT22="","",+IF('Data 2022'!BC22=0,0,('Data 2022'!BD22)*1000000/'Data 2022'!BC22))</f>
        <v>305510.14520626987</v>
      </c>
      <c r="BC22" s="119" t="e">
        <f>+IF(AU22="","",+IF('Data 2022'!BC22=0,"",('Data 2022'!BD22-'Data 2022'!BE22)*1000000/'Data 2022'!BC22))</f>
        <v>#REF!</v>
      </c>
      <c r="BD22" s="120">
        <f>+IF(AV22="","",IF('Data 2022'!BC22=0,"",'Data 2022'!BC22*1000/'Data 2022'!C22))</f>
        <v>32.40876367376196</v>
      </c>
      <c r="BE22" s="119">
        <f>+IF(AW22="","",IF('Data 2022'!BC22=0,"",('Data 2022'!BD22-'Data 2022'!BE22)*1000000/'Data 2022'!C22))</f>
        <v>8638.7010315704192</v>
      </c>
      <c r="BF22" s="119">
        <f>+IF('Data 2022'!BC22-'Data 2022'!BF22=0,"",('Data 2022'!BD22-'Data 2022'!BG22)*1000000/('Data 2022'!BC22-'Data 2022'!BF22))</f>
        <v>321808.23614408093</v>
      </c>
      <c r="BG22" s="119" t="e">
        <f>+IF('Data 2022'!BC22-'Data 2022'!BF22=0,"",('Data 2022'!BD22-'Data 2022'!BE22-'Data 2022'!BG22-'Data 2022'!#REF!)*1000000/('Data 2022'!BC22-'Data 2022'!BF22))</f>
        <v>#REF!</v>
      </c>
      <c r="BH22" s="120">
        <f>+IF('Data 2022'!BC22-'Data 2022'!BF22=0,"",('Data 2022'!BC22-'Data 2022'!BF22)*1000/'Data 2022'!C22)</f>
        <v>30.196029544675419</v>
      </c>
      <c r="BI22" s="119" t="e">
        <f>+IF('Data 2022'!BC22-'Data 2022'!BF22=0,"",('Data 2022'!BD22-'Data 2022'!BE22-'Data 2022'!BG22-'Data 2022'!#REF!)*1000000/'Data 2022'!C22)</f>
        <v>#REF!</v>
      </c>
      <c r="BJ22" s="119">
        <f>+IF('Data 2022'!BF22=0,"",('Data 2022'!BG22)*1000000/'Data 2022'!BF22)</f>
        <v>83098.591549295772</v>
      </c>
      <c r="BK22" s="119" t="e">
        <f>+IF('Data 2022'!BF22=0,"",('Data 2022'!BG22-'Data 2022'!#REF!)*1000000/'Data 2022'!BF22)</f>
        <v>#REF!</v>
      </c>
      <c r="BL22" s="120">
        <f>+IF('Data 2022'!BF22=0,"",'Data 2022'!BF22*1000/'Data 2022'!C22)</f>
        <v>2.2127341290865461</v>
      </c>
      <c r="BM22" s="119" t="e">
        <f>+IF('Data 2022'!BF22=0,"",('Data 2022'!BG22-'Data 2022'!#REF!)*1000000/'Data 2022'!C22)</f>
        <v>#REF!</v>
      </c>
      <c r="BN22" s="119">
        <f>+IF('Data 2022'!L22+'Data 2022'!O22+'Data 2022'!X22+'Data 2022'!AA22=0,"",('Data 2022'!M22+'Data 2022'!P22+'Data 2022'!Y22+'Data 2022'!AB22)*1000000/('Data 2022'!L22+'Data 2022'!O22+'Data 2022'!X22+'Data 2022'!AA22))</f>
        <v>391069.01217861963</v>
      </c>
      <c r="BO22" s="119">
        <f>+IF('Data 2022'!L22+'Data 2022'!O22+'Data 2022'!X22+'Data 2022'!AA22=0,"",('Data 2022'!M22-'Data 2022'!N22+'Data 2022'!P22-'Data 2022'!Q22+'Data 2022'!Y22-'Data 2022'!Z22+'Data 2022'!AB22-'Data 2022'!AC22)*1000000/('Data 2022'!L22+'Data 2022'!O22+'Data 2022'!X22+'Data 2022'!AA22))</f>
        <v>344094.33597525611</v>
      </c>
      <c r="BP22" s="120">
        <f>+('Data 2022'!L22+'Data 2022'!O22+'Data 2022'!X22+'Data 2022'!AA22)*1000/'Data 2022'!C22</f>
        <v>16.121793872908032</v>
      </c>
      <c r="BQ22" s="119">
        <f>+('Data 2022'!M22-'Data 2022'!N22+'Data 2022'!P22-'Data 2022'!Q22+'Data 2022'!Y22-'Data 2022'!Z22+'Data 2022'!AB22-'Data 2022'!AC22)*1000000/('Data 2022'!C22)</f>
        <v>5547.4179574282416</v>
      </c>
      <c r="BR22" s="122">
        <f>+IF('Data 2022'!AU22=0,"",'Data 2022'!AU22*1000/'Data 2022'!$C22)</f>
        <v>1.0646056035154423</v>
      </c>
      <c r="BS22" s="122">
        <f>+IF('Data 2022'!AV22=0,"",'Data 2022'!AV22*1000/'Data 2022'!$C22)</f>
        <v>0.36401034686944866</v>
      </c>
      <c r="BT22" s="122">
        <f>+IF('Data 2022'!AS22=0,"",'Data 2022'!AS22*1000/'Data 2022'!$C22)</f>
        <v>0.32193723314738054</v>
      </c>
      <c r="BU22" s="122">
        <f>+IF('Data 2022'!AT22=0,"",'Data 2022'!AT22*1000/'Data 2022'!$C22)</f>
        <v>0.24153083803409481</v>
      </c>
      <c r="BV22" s="122">
        <f>+IF('Data 2022'!AU22=0,"",'Data 2022'!AU22*1000/'Data 2022'!$C22)</f>
        <v>1.0646056035154423</v>
      </c>
      <c r="BW22" s="122">
        <f>+IF('Data 2022'!AV22=0,"",'Data 2022'!AV22*1000/'Data 2022'!$C22)</f>
        <v>0.36401034686944866</v>
      </c>
      <c r="BX22" s="122">
        <f>+IF('Data 2022'!AW22=0,"",'Data 2022'!AW22*1000/'Data 2022'!$C22)</f>
        <v>0.88322373546919308</v>
      </c>
      <c r="BY22" s="122">
        <f>+IF('Data 2022'!AX22=0,"",'Data 2022'!AX22*1000/'Data 2022'!$C22)</f>
        <v>0.25462025119207154</v>
      </c>
      <c r="BZ22" s="122">
        <f>+IF('Data 2022'!AY22=0,"",'Data 2022'!AY22*1000/'Data 2022'!$C22)</f>
        <v>1.2288465733786269</v>
      </c>
      <c r="CA22" s="122">
        <f>+IF('Data 2022'!AZ22=0,"",'Data 2022'!AZ22*1000/'Data 2022'!$C22)</f>
        <v>0.39112413126811479</v>
      </c>
      <c r="CB22" s="122">
        <f>+IF('Data 2022'!BA22=0,"",'Data 2022'!BA22*1000/'Data 2022'!$C22)</f>
        <v>3.5194938760245584</v>
      </c>
      <c r="CC22" s="122">
        <f>+IF('Data 2022'!BB22=0,"",'Data 2022'!BB22*1000/'Data 2022'!$C22)</f>
        <v>1.25128556736373</v>
      </c>
      <c r="CF22" s="81" t="e">
        <f>+IF('Data 2022'!BD22-'Data 2022'!BG22-'Data 2022'!E22+'Data 2022'!BE22+'Data 2022'!#REF!+'Data 2022'!#REF!=0,"",('Data 2022'!BD22-'Data 2022'!BG22-'Data 2022'!E22+'Data 2022'!BE22+'Data 2022'!#REF!+'Data 2022'!#REF!)*1000000/('Data 2022'!BC22-'Data 2022'!BF22-'Data 2022'!D22))</f>
        <v>#REF!</v>
      </c>
      <c r="CG22" s="82">
        <f>+IF('Data 2022'!BD22-'Data 2022'!BG22-'Data 2022'!E22=0,"",('Data 2022'!BD22-'Data 2022'!BG22-'Data 2022'!E22)*1000000/('Data 2022'!BC22-'Data 2022'!BF22-'Data 2022'!D22))</f>
        <v>324202.42024202424</v>
      </c>
      <c r="CH22" s="83">
        <f>+IF('Data 2022'!BC22-'Data 2022'!BF22-'Data 2022'!D22=0,"",('Data 2022'!BC22-'Data 2022'!BF22-'Data 2022'!D22)*1000/'Data 2022'!C22)</f>
        <v>28.329229906192541</v>
      </c>
      <c r="CI22" s="84">
        <f>+IF('Data 2022'!BD22-'Data 2022'!BG22-'Data 2022'!E22=0,"",('Data 2022'!BD22-'Data 2022'!BG22-'Data 2022'!E22)*1000000/'Data 2022'!C22)</f>
        <v>9184.4048991803556</v>
      </c>
    </row>
    <row r="23" spans="1:87" x14ac:dyDescent="0.25">
      <c r="A23" s="92" t="s">
        <v>19</v>
      </c>
      <c r="B23" s="119">
        <f>+IF('Data 2022'!D23=0,"",('Data 2022'!E23)*1000000/'Data 2022'!D23)</f>
        <v>246730.52005943534</v>
      </c>
      <c r="C23" s="119" t="e">
        <f>+IF('Data 2022'!D23=0,"",('Data 2022'!E23-'Data 2022'!#REF!)*1000000/'Data 2022'!D23)</f>
        <v>#REF!</v>
      </c>
      <c r="D23" s="120">
        <f>+IF('Data 2022'!D23=0,"",'Data 2022'!D23*1000/'Data 2022'!C23)</f>
        <v>1.9987526357993526</v>
      </c>
      <c r="E23" s="119">
        <f>+IF('Data 2022'!D23=0,"",'Data 2022'!E23*1000000/'Data 2022'!C23)</f>
        <v>493.1532773009414</v>
      </c>
      <c r="F23" s="121">
        <f>+IF('Data 2022'!F23=0,"",('Data 2022'!G23)*1000000/'Data 2022'!F23)</f>
        <v>448649.13199999998</v>
      </c>
      <c r="G23" s="121">
        <f>+IF('Data 2022'!F23=0,"",('Data 2022'!G23-'Data 2022'!H23)*1000000/'Data 2022'!F23)</f>
        <v>436798.08720000001</v>
      </c>
      <c r="H23" s="120">
        <f>+IF('Data 2022'!F23=0,"",'Data 2022'!F23*1000/'Data 2022'!C23)</f>
        <v>0.37123934543078613</v>
      </c>
      <c r="I23" s="119">
        <f>+IF('Data 2022'!F23=0,"",'Data 2022'!G23*1000000/'Data 2022'!C23)</f>
        <v>166.55621009177034</v>
      </c>
      <c r="J23" s="119">
        <f>+IF('Data 2022'!I23=0,"",('Data 2022'!J23)*1000000/'Data 2022'!I23)</f>
        <v>1420333.3333333333</v>
      </c>
      <c r="K23" s="119">
        <f>+IF('Data 2022'!I23=0,"",('Data 2022'!J23-'Data 2022'!K23)*1000000/'Data 2022'!I23)</f>
        <v>1284555.5555555555</v>
      </c>
      <c r="L23" s="120">
        <f>+IF('Data 2022'!I23=0,"",'Data 2022'!I23*1000/'Data 2022'!C23)</f>
        <v>0.26729232871016601</v>
      </c>
      <c r="M23" s="119">
        <f>+IF('Data 2022'!I23=0,"",'Data 2022'!J23*1000000/'Data 2022'!C23)</f>
        <v>379.64420421133912</v>
      </c>
      <c r="N23" s="119">
        <f>+IF('Data 2022'!L23=0,"",('Data 2022'!M23)*1000000/'Data 2022'!L23)</f>
        <v>684989.55286251567</v>
      </c>
      <c r="O23" s="119">
        <f>+IF('Data 2022'!L23=0,"",('Data 2022'!M23-'Data 2022'!N23)*1000000/'Data 2022'!L23)</f>
        <v>624755.53698286682</v>
      </c>
      <c r="P23" s="120">
        <f>+IF('Data 2022'!L23=0,"",'Data 2022'!L23*1000/'Data 2022'!C23)</f>
        <v>3.5535030144634847</v>
      </c>
      <c r="Q23" s="119">
        <f>+IF('Data 2022'!L23=0,"",'Data 2022'!M23*1000000/'Data 2022'!C23)</f>
        <v>2434.1124409729441</v>
      </c>
      <c r="R23" s="119">
        <f>+IF('Data 2022'!O23=0,"",('Data 2022'!P23)*1000000/'Data 2022'!O23)</f>
        <v>93516.078017923035</v>
      </c>
      <c r="S23" s="119">
        <f>+IF('Data 2022'!O23=0,"",('Data 2022'!P23-'Data 2022'!Q23)*1000000/'Data 2022'!O23)</f>
        <v>93058.291485170499</v>
      </c>
      <c r="T23" s="120">
        <f>+IF('Data 2022'!O23=0,"",'Data 2022'!O23*1000/'Data 2022'!C23)</f>
        <v>10.70446378188946</v>
      </c>
      <c r="U23" s="119">
        <f>+IF('Data 2022'!O23=0,"",'Data 2022'!P23*1000000/'Data 2022'!C23)</f>
        <v>1001.0394701672062</v>
      </c>
      <c r="V23" s="119">
        <f>+IF('Data 2022'!X23=0,"",('Data 2022'!Y23)*1000000/'Data 2022'!X23)</f>
        <v>1234097.706879362</v>
      </c>
      <c r="W23" s="119">
        <f>+IF('Data 2022'!X23=0,"",('Data 2022'!Y23-'Data 2022'!Z23)*1000000/'Data 2022'!X23)</f>
        <v>1030284.1475573281</v>
      </c>
      <c r="X23" s="120">
        <f>+IF('Data 2022'!X23=0,"",'Data 2022'!X23*1000/'Data 2022'!C23)</f>
        <v>2.3830596061893026</v>
      </c>
      <c r="Y23" s="119">
        <f>+IF('Data 2022'!X23=0,"",'Data 2022'!Y23*1000000/'Data 2022'!C23)</f>
        <v>2940.9283953550535</v>
      </c>
      <c r="Z23" s="119">
        <f>+IF('Data 2022'!AA23=0,"",('Data 2022'!AB23)*1000000/'Data 2022'!AA23)</f>
        <v>734166.66666666674</v>
      </c>
      <c r="AA23" s="119">
        <f>+IF('Data 2022'!AA23=0,"",('Data 2022'!AB23-'Data 2022'!AC23)*1000000/'Data 2022'!AA23)</f>
        <v>698809.5238095239</v>
      </c>
      <c r="AB23" s="120">
        <f>+IF('Data 2022'!AA23=0,"",'Data 2022'!AA23*1000/'Data 2022'!C23)</f>
        <v>2.2452555611653944</v>
      </c>
      <c r="AC23" s="119">
        <f>+IF('Data 2022'!AA23=0,"",'Data 2022'!AB23*1000000/'Data 2022'!C23)</f>
        <v>1648.3917911555939</v>
      </c>
      <c r="AD23" s="119">
        <f>+IF('Data 2022'!AD23=0,"",('Data 2022'!AE23)*1000000/'Data 2022'!AD23)</f>
        <v>30215.229140682466</v>
      </c>
      <c r="AE23" s="119">
        <f>+IF('Data 2022'!AD23=0,"",('Data 2022'!AE23-'Data 2022'!AF23)*1000000/'Data 2022'!AD23)</f>
        <v>29645.975247049795</v>
      </c>
      <c r="AF23" s="120">
        <f>+IF('Data 2022'!AD23=0,"",'Data 2022'!AD23*1000/'Data 2022'!C23)</f>
        <v>4.6433132369101004</v>
      </c>
      <c r="AG23" s="119">
        <f>+IF('Data 2022'!AD23=0,"",'Data 2022'!AE23*1000000/'Data 2022'!C23)</f>
        <v>140.29877342520268</v>
      </c>
      <c r="AH23" s="119">
        <f>+IF('Data 2022'!AG23=0,"",('Data 2022'!AH23)*1000000/'Data 2022'!AG23)</f>
        <v>130182.64840182647</v>
      </c>
      <c r="AI23" s="119">
        <f>+IF('Data 2022'!AG23=0,"",('Data 2022'!AH23-'Data 2022'!AI23)*1000000/'Data 2022'!AG23)</f>
        <v>128584.47488584474</v>
      </c>
      <c r="AJ23" s="120">
        <f>+IF('Data 2022'!AG23=0,"",'Data 2022'!AG23*1000/'Data 2022'!C23)</f>
        <v>1.9512339995842118</v>
      </c>
      <c r="AK23" s="119">
        <f>+IF('Data 2022'!AG23=0,"",'Data 2022'!AH23*1000000/'Data 2022'!C23)</f>
        <v>254.0168097175611</v>
      </c>
      <c r="AL23" s="119">
        <f>+IF('Data 2022'!AJ23=0,"",('Data 2022'!AK23)*1000000/'Data 2022'!AJ23)</f>
        <v>283008.18553888134</v>
      </c>
      <c r="AM23" s="119">
        <f>+IF('Data 2022'!AJ23=0,"",('Data 2022'!AK23-'Data 2022'!AL23)*1000000/'Data 2022'!AJ23)</f>
        <v>247714.87039563438</v>
      </c>
      <c r="AN23" s="120">
        <f>+IF('Data 2022'!AJ23=0,"",'Data 2022'!AJ23*1000/'Data 2022'!C23)</f>
        <v>4.3538950432122601</v>
      </c>
      <c r="AO23" s="119">
        <f>+IF('Data 2022'!AJ23=0,"",'Data 2022'!AK23*1000000/'Data 2022'!C23)</f>
        <v>1232.1879362062309</v>
      </c>
      <c r="AP23" s="119">
        <f>+IF('Data 2022'!AM23=0,"",('Data 2022'!AN23)*1000000/'Data 2022'!AM23)</f>
        <v>34127.772260840778</v>
      </c>
      <c r="AQ23" s="119" t="e">
        <f>+IF('Data 2022'!AM23=0,"",('Data 2022'!AN23-'Data 2022'!#REF!)*1000000/'Data 2022'!AM23)</f>
        <v>#REF!</v>
      </c>
      <c r="AR23" s="120">
        <f>+IF('Data 2022'!AM23=0,"",'Data 2022'!AM23*1000/'Data 2022'!C23)</f>
        <v>0.89721125003712399</v>
      </c>
      <c r="AS23" s="119">
        <f>+IF('Data 2022'!AM23=0,"",'Data 2022'!AN23*1000000/'Data 2022'!C23)</f>
        <v>30.619821211131239</v>
      </c>
      <c r="AT23" s="119">
        <f>+IF('Data 2022'!AO23=0,"",('Data 2022'!AP23)*1000000/'Data 2022'!AO23)</f>
        <v>74668.495656149971</v>
      </c>
      <c r="AU23" s="119" t="e">
        <f>+IF('Data 2022'!AO23=0,"",('Data 2022'!AP23-'Data 2022'!#REF!)*1000000/'Data 2022'!AO23)</f>
        <v>#REF!</v>
      </c>
      <c r="AV23" s="120">
        <f>+IF('Data 2022'!AO23=0,"",'Data 2022'!AO23*1000/'Data 2022'!C23)</f>
        <v>2.5980814350628139</v>
      </c>
      <c r="AW23" s="119">
        <f>+IF('Data 2022'!AO23=0,"",'Data 2022'!AP23*1000000/'Data 2022'!C23)</f>
        <v>193.9948323483116</v>
      </c>
      <c r="AX23" s="119">
        <f>+IF('Data 2022'!U23=0,"",('Data 2022'!V23)*1000000/'Data 2022'!U23)</f>
        <v>627966.41109894123</v>
      </c>
      <c r="AY23" s="119">
        <f>+IF('Data 2022'!U23=0,"",('Data 2022'!V23-'Data 2022'!W23)*1000000/'Data 2022'!U23)</f>
        <v>309839.35742971889</v>
      </c>
      <c r="AZ23" s="120">
        <f>+IF('Data 2022'!U23=0,"",'Data 2022'!U23*1000/'Data 2022'!C23)</f>
        <v>1.6269193074158772</v>
      </c>
      <c r="BA23" s="119">
        <f>+IF('Data 2022'!U23=0,"",'Data 2022'!V23*1000000/'Data 2022'!C23)</f>
        <v>1021.6506786255235</v>
      </c>
      <c r="BB23" s="119">
        <f>+IF(AT23="","",+IF('Data 2022'!BC23=0,0,('Data 2022'!BD23)*1000000/'Data 2022'!BC23))</f>
        <v>323516.4379311832</v>
      </c>
      <c r="BC23" s="119" t="e">
        <f>+IF(AU23="","",+IF('Data 2022'!BC23=0,"",('Data 2022'!BD23-'Data 2022'!BE23)*1000000/'Data 2022'!BC23))</f>
        <v>#REF!</v>
      </c>
      <c r="BD23" s="120">
        <f>+IF(AV23="","",IF('Data 2022'!BC23=0,"",'Data 2022'!BC23*1000/'Data 2022'!C23))</f>
        <v>37.861512874580498</v>
      </c>
      <c r="BE23" s="119">
        <f>+IF(AW23="","",IF('Data 2022'!BC23=0,"",('Data 2022'!BD23-'Data 2022'!BE23)*1000000/'Data 2022'!C23))</f>
        <v>10686.998903804459</v>
      </c>
      <c r="BF23" s="119">
        <f>+IF('Data 2022'!BC23-'Data 2022'!BF23=0,"",('Data 2022'!BD23-'Data 2022'!BG23)*1000000/('Data 2022'!BC23-'Data 2022'!BF23))</f>
        <v>349884.48133120732</v>
      </c>
      <c r="BG23" s="119" t="e">
        <f>+IF('Data 2022'!BC23-'Data 2022'!BF23=0,"",('Data 2022'!BD23-'Data 2022'!BE23-'Data 2022'!BG23-'Data 2022'!#REF!)*1000000/('Data 2022'!BC23-'Data 2022'!BF23))</f>
        <v>#REF!</v>
      </c>
      <c r="BH23" s="120">
        <f>+IF('Data 2022'!BC23-'Data 2022'!BF23=0,"",('Data 2022'!BC23-'Data 2022'!BF23)*1000/'Data 2022'!C23)</f>
        <v>34.366220189480565</v>
      </c>
      <c r="BI23" s="119" t="e">
        <f>+IF('Data 2022'!BC23-'Data 2022'!BF23=0,"",('Data 2022'!BD23-'Data 2022'!BE23-'Data 2022'!BG23-'Data 2022'!#REF!)*1000000/'Data 2022'!C23)</f>
        <v>#REF!</v>
      </c>
      <c r="BJ23" s="119">
        <f>+IF('Data 2022'!BF23=0,"",('Data 2022'!BG23)*1000000/'Data 2022'!BF23)</f>
        <v>64262.044353810859</v>
      </c>
      <c r="BK23" s="119" t="e">
        <f>+IF('Data 2022'!BF23=0,"",('Data 2022'!BG23-'Data 2022'!#REF!)*1000000/'Data 2022'!BF23)</f>
        <v>#REF!</v>
      </c>
      <c r="BL23" s="120">
        <f>+IF('Data 2022'!BF23=0,"",'Data 2022'!BF23*1000/'Data 2022'!C23)</f>
        <v>3.4952926850999377</v>
      </c>
      <c r="BM23" s="119" t="e">
        <f>+IF('Data 2022'!BF23=0,"",('Data 2022'!BG23-'Data 2022'!#REF!)*1000000/'Data 2022'!C23)</f>
        <v>#REF!</v>
      </c>
      <c r="BN23" s="119">
        <f>+IF('Data 2022'!L23+'Data 2022'!O23+'Data 2022'!X23+'Data 2022'!AA23=0,"",('Data 2022'!M23+'Data 2022'!P23+'Data 2022'!Y23+'Data 2022'!AB23)*1000000/('Data 2022'!L23+'Data 2022'!O23+'Data 2022'!X23+'Data 2022'!AA23))</f>
        <v>424883.63316140388</v>
      </c>
      <c r="BO23" s="119">
        <f>+IF('Data 2022'!L23+'Data 2022'!O23+'Data 2022'!X23+'Data 2022'!AA23=0,"",('Data 2022'!M23-'Data 2022'!N23+'Data 2022'!P23-'Data 2022'!Q23+'Data 2022'!Y23-'Data 2022'!Z23+'Data 2022'!AB23-'Data 2022'!AC23)*1000000/('Data 2022'!L23+'Data 2022'!O23+'Data 2022'!X23+'Data 2022'!AA23))</f>
        <v>383370.54975468607</v>
      </c>
      <c r="BP23" s="120">
        <f>+('Data 2022'!L23+'Data 2022'!O23+'Data 2022'!X23+'Data 2022'!AA23)*1000/'Data 2022'!C23</f>
        <v>18.886281963707646</v>
      </c>
      <c r="BQ23" s="119">
        <f>+('Data 2022'!M23-'Data 2022'!N23+'Data 2022'!P23-'Data 2022'!Q23+'Data 2022'!Y23-'Data 2022'!Z23+'Data 2022'!AB23-'Data 2022'!AC23)*1000000/('Data 2022'!C23)</f>
        <v>7240.444299248612</v>
      </c>
      <c r="BR23" s="122">
        <f>+IF('Data 2022'!AU23=0,"",'Data 2022'!AU23*1000/'Data 2022'!$C23)</f>
        <v>1.0097710195717382</v>
      </c>
      <c r="BS23" s="122">
        <f>+IF('Data 2022'!AV23=0,"",'Data 2022'!AV23*1000/'Data 2022'!$C23)</f>
        <v>0.20789403344124024</v>
      </c>
      <c r="BT23" s="122">
        <f>+IF('Data 2022'!AS23=0,"",'Data 2022'!AS23*1000/'Data 2022'!$C23)</f>
        <v>0.17819488580677734</v>
      </c>
      <c r="BU23" s="122" t="str">
        <f>+IF('Data 2022'!AT23=0,"",'Data 2022'!AT23*1000/'Data 2022'!$C23)</f>
        <v/>
      </c>
      <c r="BV23" s="122">
        <f>+IF('Data 2022'!AU23=0,"",'Data 2022'!AU23*1000/'Data 2022'!$C23)</f>
        <v>1.0097710195717382</v>
      </c>
      <c r="BW23" s="122">
        <f>+IF('Data 2022'!AV23=0,"",'Data 2022'!AV23*1000/'Data 2022'!$C23)</f>
        <v>0.20789403344124024</v>
      </c>
      <c r="BX23" s="122">
        <f>+IF('Data 2022'!AW23=0,"",'Data 2022'!AW23*1000/'Data 2022'!$C23)</f>
        <v>0.71277954322710935</v>
      </c>
      <c r="BY23" s="122">
        <f>+IF('Data 2022'!AX23=0,"",'Data 2022'!AX23*1000/'Data 2022'!$C23)</f>
        <v>0.20789403344124024</v>
      </c>
      <c r="BZ23" s="122">
        <f>+IF('Data 2022'!AY23=0,"",'Data 2022'!AY23*1000/'Data 2022'!$C23)</f>
        <v>1.3958599388197559</v>
      </c>
      <c r="CA23" s="122">
        <f>+IF('Data 2022'!AZ23=0,"",'Data 2022'!AZ23*1000/'Data 2022'!$C23)</f>
        <v>0.14849573817231446</v>
      </c>
      <c r="CB23" s="122">
        <f>+IF('Data 2022'!BA23=0,"",'Data 2022'!BA23*1000/'Data 2022'!$C23)</f>
        <v>3.2966053874253807</v>
      </c>
      <c r="CC23" s="122">
        <f>+IF('Data 2022'!BB23=0,"",'Data 2022'!BB23*1000/'Data 2022'!$C23)</f>
        <v>0.56428380505479492</v>
      </c>
      <c r="CF23" s="81" t="e">
        <f>+IF('Data 2022'!BD23-'Data 2022'!BG23-'Data 2022'!E23+'Data 2022'!BE23+'Data 2022'!#REF!+'Data 2022'!#REF!=0,"",('Data 2022'!BD23-'Data 2022'!BG23-'Data 2022'!E23+'Data 2022'!BE23+'Data 2022'!#REF!+'Data 2022'!#REF!)*1000000/('Data 2022'!BC23-'Data 2022'!BF23-'Data 2022'!D23))</f>
        <v>#REF!</v>
      </c>
      <c r="CG23" s="82">
        <f>+IF('Data 2022'!BD23-'Data 2022'!BG23-'Data 2022'!E23=0,"",('Data 2022'!BD23-'Data 2022'!BG23-'Data 2022'!E23)*1000000/('Data 2022'!BC23-'Data 2022'!BF23-'Data 2022'!D23))</f>
        <v>356254.43448380264</v>
      </c>
      <c r="CH23" s="83">
        <f>+IF('Data 2022'!BC23-'Data 2022'!BF23-'Data 2022'!D23=0,"",('Data 2022'!BC23-'Data 2022'!BF23-'Data 2022'!D23)*1000/'Data 2022'!C23)</f>
        <v>32.367467553681209</v>
      </c>
      <c r="CI23" s="84">
        <f>+IF('Data 2022'!BD23-'Data 2022'!BG23-'Data 2022'!E23=0,"",('Data 2022'!BD23-'Data 2022'!BG23-'Data 2022'!E23)*1000000/'Data 2022'!C23)</f>
        <v>11531.053849009531</v>
      </c>
    </row>
    <row r="24" spans="1:87" x14ac:dyDescent="0.25">
      <c r="A24" s="92" t="s">
        <v>20</v>
      </c>
      <c r="B24" s="119">
        <f>+IF('Data 2022'!D24=0,"",('Data 2022'!E24)*1000000/'Data 2022'!D24)</f>
        <v>268794.88584474887</v>
      </c>
      <c r="C24" s="119" t="e">
        <f>+IF('Data 2022'!D24=0,"",('Data 2022'!E24-'Data 2022'!#REF!)*1000000/'Data 2022'!D24)</f>
        <v>#REF!</v>
      </c>
      <c r="D24" s="120">
        <f>+IF('Data 2022'!D24=0,"",'Data 2022'!D24*1000/'Data 2022'!C24)</f>
        <v>1.7358909321496512</v>
      </c>
      <c r="E24" s="119">
        <f>+IF('Data 2022'!D24=0,"",'Data 2022'!E24*1000000/'Data 2022'!C24)</f>
        <v>466.59860494610018</v>
      </c>
      <c r="F24" s="121">
        <f>+IF('Data 2022'!F24=0,"",('Data 2022'!G24)*1000000/'Data 2022'!F24)</f>
        <v>1269738</v>
      </c>
      <c r="G24" s="121">
        <f>+IF('Data 2022'!F24=0,"",('Data 2022'!G24-'Data 2022'!H24)*1000000/'Data 2022'!F24)</f>
        <v>1024996</v>
      </c>
      <c r="H24" s="120">
        <f>+IF('Data 2022'!F24=0,"",'Data 2022'!F24*1000/'Data 2022'!C24)</f>
        <v>0.15852885225110971</v>
      </c>
      <c r="I24" s="119">
        <f>+IF('Data 2022'!F24=0,"",'Data 2022'!G24*1000000/'Data 2022'!C24)</f>
        <v>201.29010779961953</v>
      </c>
      <c r="J24" s="119">
        <f>+IF('Data 2022'!I24=0,"",('Data 2022'!J24)*1000000/'Data 2022'!I24)</f>
        <v>1783431.5384615385</v>
      </c>
      <c r="K24" s="119">
        <f>+IF('Data 2022'!I24=0,"",('Data 2022'!J24-'Data 2022'!K24)*1000000/'Data 2022'!I24)</f>
        <v>1322716.5384615385</v>
      </c>
      <c r="L24" s="120">
        <f>+IF('Data 2022'!I24=0,"",'Data 2022'!I24*1000/'Data 2022'!C24)</f>
        <v>0.20608750792644262</v>
      </c>
      <c r="M24" s="119">
        <f>+IF('Data 2022'!I24=0,"",'Data 2022'!J24*1000000/'Data 2022'!C24)</f>
        <v>367.54296131896007</v>
      </c>
      <c r="N24" s="119">
        <f>+IF('Data 2022'!L24=0,"",('Data 2022'!M24)*1000000/'Data 2022'!L24)</f>
        <v>952365.92592592584</v>
      </c>
      <c r="O24" s="119">
        <f>+IF('Data 2022'!L24=0,"",('Data 2022'!M24-'Data 2022'!N24)*1000000/'Data 2022'!L24)</f>
        <v>841063.28703703696</v>
      </c>
      <c r="P24" s="120">
        <f>+IF('Data 2022'!L24=0,"",'Data 2022'!L24*1000/'Data 2022'!C24)</f>
        <v>1.7121116043119848</v>
      </c>
      <c r="Q24" s="119">
        <f>+IF('Data 2022'!L24=0,"",'Data 2022'!M24*1000000/'Data 2022'!C24)</f>
        <v>1630.556753329106</v>
      </c>
      <c r="R24" s="119">
        <f>+IF('Data 2022'!O24=0,"",('Data 2022'!P24)*1000000/'Data 2022'!O24)</f>
        <v>111607.85217391304</v>
      </c>
      <c r="S24" s="119">
        <f>+IF('Data 2022'!O24=0,"",('Data 2022'!P24-'Data 2022'!Q24)*1000000/'Data 2022'!O24)</f>
        <v>104177.3739130435</v>
      </c>
      <c r="T24" s="120">
        <f>+IF('Data 2022'!O24=0,"",'Data 2022'!O24*1000/'Data 2022'!C24)</f>
        <v>9.1154090044388081</v>
      </c>
      <c r="U24" s="119">
        <f>+IF('Data 2022'!O24=0,"",'Data 2022'!P24*1000000/'Data 2022'!C24)</f>
        <v>1017.3512206721623</v>
      </c>
      <c r="V24" s="119">
        <f>+IF('Data 2022'!X24=0,"",('Data 2022'!Y24)*1000000/'Data 2022'!X24)</f>
        <v>1318951.554054054</v>
      </c>
      <c r="W24" s="119">
        <f>+IF('Data 2022'!X24=0,"",('Data 2022'!Y24-'Data 2022'!Z24)*1000000/'Data 2022'!X24)</f>
        <v>996713.27702702698</v>
      </c>
      <c r="X24" s="120">
        <f>+IF('Data 2022'!X24=0,"",'Data 2022'!X24*1000/'Data 2022'!C24)</f>
        <v>2.3462270133164238</v>
      </c>
      <c r="Y24" s="119">
        <f>+IF('Data 2022'!X24=0,"",'Data 2022'!Y24*1000000/'Data 2022'!C24)</f>
        <v>3094.5597653772988</v>
      </c>
      <c r="Z24" s="119">
        <f>+IF('Data 2022'!AA24=0,"",('Data 2022'!AB24)*1000000/'Data 2022'!AA24)</f>
        <v>785515.49857549858</v>
      </c>
      <c r="AA24" s="119">
        <f>+IF('Data 2022'!AA24=0,"",('Data 2022'!AB24-'Data 2022'!AC24)*1000000/'Data 2022'!AA24)</f>
        <v>699412.90598290612</v>
      </c>
      <c r="AB24" s="120">
        <f>+IF('Data 2022'!AA24=0,"",'Data 2022'!AA24*1000/'Data 2022'!C24)</f>
        <v>2.7821813570069751</v>
      </c>
      <c r="AC24" s="119">
        <f>+IF('Data 2022'!AA24=0,"",'Data 2022'!AB24*1000000/'Data 2022'!C24)</f>
        <v>2185.4465757767912</v>
      </c>
      <c r="AD24" s="119">
        <f>+IF('Data 2022'!AD24=0,"",('Data 2022'!AE24)*1000000/'Data 2022'!AD24)</f>
        <v>14219.182156133829</v>
      </c>
      <c r="AE24" s="119">
        <f>+IF('Data 2022'!AD24=0,"",('Data 2022'!AE24-'Data 2022'!AF24)*1000000/'Data 2022'!AD24)</f>
        <v>14219.182156133829</v>
      </c>
      <c r="AF24" s="120">
        <f>+IF('Data 2022'!AD24=0,"",'Data 2022'!AD24*1000/'Data 2022'!C24)</f>
        <v>2.1322130627774256</v>
      </c>
      <c r="AG24" s="119">
        <f>+IF('Data 2022'!AD24=0,"",'Data 2022'!AE24*1000000/'Data 2022'!C24)</f>
        <v>30.318325935320228</v>
      </c>
      <c r="AH24" s="119">
        <f>+IF('Data 2022'!AG24=0,"",('Data 2022'!AH24)*1000000/'Data 2022'!AG24)</f>
        <v>152307.6724137931</v>
      </c>
      <c r="AI24" s="119">
        <f>+IF('Data 2022'!AG24=0,"",('Data 2022'!AH24-'Data 2022'!AI24)*1000000/'Data 2022'!AG24)</f>
        <v>152307.6724137931</v>
      </c>
      <c r="AJ24" s="120">
        <f>+IF('Data 2022'!AG24=0,"",'Data 2022'!AG24*1000/'Data 2022'!C24)</f>
        <v>1.8389346861128726</v>
      </c>
      <c r="AK24" s="119">
        <f>+IF('Data 2022'!AG24=0,"",'Data 2022'!AH24*1000000/'Data 2022'!C24)</f>
        <v>280.08386176284085</v>
      </c>
      <c r="AL24" s="119">
        <f>+IF('Data 2022'!AJ24=0,"",('Data 2022'!AK24)*1000000/'Data 2022'!AJ24)</f>
        <v>255446.69030732862</v>
      </c>
      <c r="AM24" s="119">
        <f>+IF('Data 2022'!AJ24=0,"",('Data 2022'!AK24-'Data 2022'!AL24)*1000000/'Data 2022'!AJ24)</f>
        <v>255446.69030732862</v>
      </c>
      <c r="AN24" s="120">
        <f>+IF('Data 2022'!AJ24=0,"",'Data 2022'!AJ24*1000/'Data 2022'!C24)</f>
        <v>3.35288522511097</v>
      </c>
      <c r="AO24" s="119">
        <f>+IF('Data 2022'!AJ24=0,"",'Data 2022'!AK24*1000000/'Data 2022'!C24)</f>
        <v>856.48343373493981</v>
      </c>
      <c r="AP24" s="119">
        <f>+IF('Data 2022'!AM24=0,"",('Data 2022'!AN24)*1000000/'Data 2022'!AM24)</f>
        <v>87562.181818181823</v>
      </c>
      <c r="AQ24" s="119" t="e">
        <f>+IF('Data 2022'!AM24=0,"",('Data 2022'!AN24-'Data 2022'!#REF!)*1000000/'Data 2022'!AM24)</f>
        <v>#REF!</v>
      </c>
      <c r="AR24" s="120">
        <f>+IF('Data 2022'!AM24=0,"",'Data 2022'!AM24*1000/'Data 2022'!C24)</f>
        <v>0.43595434369055169</v>
      </c>
      <c r="AS24" s="119">
        <f>+IF('Data 2022'!AM24=0,"",'Data 2022'!AN24*1000000/'Data 2022'!C24)</f>
        <v>38.173113506658211</v>
      </c>
      <c r="AT24" s="119">
        <f>+IF('Data 2022'!AO24=0,"",('Data 2022'!AP24)*1000000/'Data 2022'!AO24)</f>
        <v>82374.303797468354</v>
      </c>
      <c r="AU24" s="119" t="e">
        <f>+IF('Data 2022'!AO24=0,"",('Data 2022'!AP24-'Data 2022'!#REF!)*1000000/'Data 2022'!AO24)</f>
        <v>#REF!</v>
      </c>
      <c r="AV24" s="120">
        <f>+IF('Data 2022'!AO24=0,"",'Data 2022'!AO24*1000/'Data 2022'!C24)</f>
        <v>1.2523779327837667</v>
      </c>
      <c r="AW24" s="119">
        <f>+IF('Data 2022'!AO24=0,"",'Data 2022'!AP24*1000000/'Data 2022'!C24)</f>
        <v>103.1637603043754</v>
      </c>
      <c r="AX24" s="119">
        <f>+IF('Data 2022'!U24=0,"",('Data 2022'!V24)*1000000/'Data 2022'!U24)</f>
        <v>216561.66666666666</v>
      </c>
      <c r="AY24" s="119">
        <f>+IF('Data 2022'!U24=0,"",('Data 2022'!V24-'Data 2022'!W24)*1000000/'Data 2022'!U24)</f>
        <v>108280.83333333333</v>
      </c>
      <c r="AZ24" s="120">
        <f>+IF('Data 2022'!U24=0,"",'Data 2022'!U24*1000/'Data 2022'!C24)</f>
        <v>0.57070386810399498</v>
      </c>
      <c r="BA24" s="119">
        <f>+IF('Data 2022'!U24=0,"",'Data 2022'!V24*1000000/'Data 2022'!C24)</f>
        <v>123.59258084971465</v>
      </c>
      <c r="BB24" s="119">
        <f>+IF(AT24="","",+IF('Data 2022'!BC24=0,0,('Data 2022'!BD24)*1000000/'Data 2022'!BC24))</f>
        <v>376097.94092342991</v>
      </c>
      <c r="BC24" s="119" t="e">
        <f>+IF(AU24="","",+IF('Data 2022'!BC24=0,"",('Data 2022'!BD24-'Data 2022'!BE24)*1000000/'Data 2022'!BC24))</f>
        <v>#REF!</v>
      </c>
      <c r="BD24" s="120">
        <f>+IF(AV24="","",IF('Data 2022'!BC24=0,"",'Data 2022'!BC24*1000/'Data 2022'!C24))</f>
        <v>27.639505389980975</v>
      </c>
      <c r="BE24" s="119">
        <f>+IF(AW24="","",IF('Data 2022'!BC24=0,"",('Data 2022'!BD24-'Data 2022'!BE24)*1000000/'Data 2022'!C24))</f>
        <v>8945.7269340519979</v>
      </c>
      <c r="BF24" s="119">
        <f>+IF('Data 2022'!BC24-'Data 2022'!BF24=0,"",('Data 2022'!BD24-'Data 2022'!BG24)*1000000/('Data 2022'!BC24-'Data 2022'!BF24))</f>
        <v>395119.87171655468</v>
      </c>
      <c r="BG24" s="119" t="e">
        <f>+IF('Data 2022'!BC24-'Data 2022'!BF24=0,"",('Data 2022'!BD24-'Data 2022'!BE24-'Data 2022'!BG24-'Data 2022'!#REF!)*1000000/('Data 2022'!BC24-'Data 2022'!BF24))</f>
        <v>#REF!</v>
      </c>
      <c r="BH24" s="120">
        <f>+IF('Data 2022'!BC24-'Data 2022'!BF24=0,"",('Data 2022'!BC24-'Data 2022'!BF24)*1000/'Data 2022'!C24)</f>
        <v>25.951173113506659</v>
      </c>
      <c r="BI24" s="119" t="e">
        <f>+IF('Data 2022'!BC24-'Data 2022'!BF24=0,"",('Data 2022'!BD24-'Data 2022'!BE24-'Data 2022'!BG24-'Data 2022'!#REF!)*1000000/'Data 2022'!C24)</f>
        <v>#REF!</v>
      </c>
      <c r="BJ24" s="119">
        <f>+IF('Data 2022'!BF24=0,"",('Data 2022'!BG24)*1000000/'Data 2022'!BF24)</f>
        <v>83713.896713615017</v>
      </c>
      <c r="BK24" s="119" t="e">
        <f>+IF('Data 2022'!BF24=0,"",('Data 2022'!BG24-'Data 2022'!#REF!)*1000000/'Data 2022'!BF24)</f>
        <v>#REF!</v>
      </c>
      <c r="BL24" s="120">
        <f>+IF('Data 2022'!BF24=0,"",'Data 2022'!BF24*1000/'Data 2022'!C24)</f>
        <v>1.6883322764743183</v>
      </c>
      <c r="BM24" s="119" t="e">
        <f>+IF('Data 2022'!BF24=0,"",('Data 2022'!BG24-'Data 2022'!#REF!)*1000000/'Data 2022'!C24)</f>
        <v>#REF!</v>
      </c>
      <c r="BN24" s="119">
        <f>+IF('Data 2022'!L24+'Data 2022'!O24+'Data 2022'!X24+'Data 2022'!AA24=0,"",('Data 2022'!M24+'Data 2022'!P24+'Data 2022'!Y24+'Data 2022'!AB24)*1000000/('Data 2022'!L24+'Data 2022'!O24+'Data 2022'!X24+'Data 2022'!AA24))</f>
        <v>496863.22404371586</v>
      </c>
      <c r="BO24" s="119">
        <f>+IF('Data 2022'!L24+'Data 2022'!O24+'Data 2022'!X24+'Data 2022'!AA24=0,"",('Data 2022'!M24-'Data 2022'!N24+'Data 2022'!P24-'Data 2022'!Q24+'Data 2022'!Y24-'Data 2022'!Z24+'Data 2022'!AB24-'Data 2022'!AC24)*1000000/('Data 2022'!L24+'Data 2022'!O24+'Data 2022'!X24+'Data 2022'!AA24))</f>
        <v>418278.54446100356</v>
      </c>
      <c r="BP24" s="120">
        <f>+('Data 2022'!L24+'Data 2022'!O24+'Data 2022'!X24+'Data 2022'!AA24)*1000/'Data 2022'!C24</f>
        <v>15.955928979074189</v>
      </c>
      <c r="BQ24" s="119">
        <f>+('Data 2022'!M24-'Data 2022'!N24+'Data 2022'!P24-'Data 2022'!Q24+'Data 2022'!Y24-'Data 2022'!Z24+'Data 2022'!AB24-'Data 2022'!AC24)*1000000/('Data 2022'!C24)</f>
        <v>6674.0227488902992</v>
      </c>
      <c r="BR24" s="122">
        <f>+IF('Data 2022'!AU24=0,"",'Data 2022'!AU24*1000/'Data 2022'!$C24)</f>
        <v>0.95117311350665823</v>
      </c>
      <c r="BS24" s="122">
        <f>+IF('Data 2022'!AV24=0,"",'Data 2022'!AV24*1000/'Data 2022'!$C24)</f>
        <v>7.9264426125554857E-2</v>
      </c>
      <c r="BT24" s="122" t="str">
        <f>+IF('Data 2022'!AS24=0,"",'Data 2022'!AS24*1000/'Data 2022'!$C24)</f>
        <v/>
      </c>
      <c r="BU24" s="122" t="str">
        <f>+IF('Data 2022'!AT24=0,"",'Data 2022'!AT24*1000/'Data 2022'!$C24)</f>
        <v/>
      </c>
      <c r="BV24" s="122">
        <f>+IF('Data 2022'!AU24=0,"",'Data 2022'!AU24*1000/'Data 2022'!$C24)</f>
        <v>0.95117311350665823</v>
      </c>
      <c r="BW24" s="122">
        <f>+IF('Data 2022'!AV24=0,"",'Data 2022'!AV24*1000/'Data 2022'!$C24)</f>
        <v>7.9264426125554857E-2</v>
      </c>
      <c r="BX24" s="122">
        <f>+IF('Data 2022'!AW24=0,"",'Data 2022'!AW24*1000/'Data 2022'!$C24)</f>
        <v>1.1097019657577678</v>
      </c>
      <c r="BY24" s="122" t="str">
        <f>+IF('Data 2022'!AX24=0,"",'Data 2022'!AX24*1000/'Data 2022'!$C24)</f>
        <v/>
      </c>
      <c r="BZ24" s="122">
        <f>+IF('Data 2022'!AY24=0,"",'Data 2022'!AY24*1000/'Data 2022'!$C24)</f>
        <v>0.31705770450221943</v>
      </c>
      <c r="CA24" s="122">
        <f>+IF('Data 2022'!AZ24=0,"",'Data 2022'!AZ24*1000/'Data 2022'!$C24)</f>
        <v>0.23779327837666456</v>
      </c>
      <c r="CB24" s="122">
        <f>+IF('Data 2022'!BA24=0,"",'Data 2022'!BA24*1000/'Data 2022'!$C24)</f>
        <v>2.3779327837666457</v>
      </c>
      <c r="CC24" s="122">
        <f>+IF('Data 2022'!BB24=0,"",'Data 2022'!BB24*1000/'Data 2022'!$C24)</f>
        <v>0.31705770450221943</v>
      </c>
      <c r="CF24" s="81" t="e">
        <f>+IF('Data 2022'!BD24-'Data 2022'!BG24-'Data 2022'!E24+'Data 2022'!BE24+'Data 2022'!#REF!+'Data 2022'!#REF!=0,"",('Data 2022'!BD24-'Data 2022'!BG24-'Data 2022'!E24+'Data 2022'!BE24+'Data 2022'!#REF!+'Data 2022'!#REF!)*1000000/('Data 2022'!BC24-'Data 2022'!BF24-'Data 2022'!D24))</f>
        <v>#REF!</v>
      </c>
      <c r="CG24" s="82">
        <f>+IF('Data 2022'!BD24-'Data 2022'!BG24-'Data 2022'!E24=0,"",('Data 2022'!BD24-'Data 2022'!BG24-'Data 2022'!E24)*1000000/('Data 2022'!BC24-'Data 2022'!BF24-'Data 2022'!D24))</f>
        <v>404175.57446808513</v>
      </c>
      <c r="CH24" s="83">
        <f>+IF('Data 2022'!BC24-'Data 2022'!BF24-'Data 2022'!D24=0,"",('Data 2022'!BC24-'Data 2022'!BF24-'Data 2022'!D24)*1000/'Data 2022'!C24)</f>
        <v>24.215282181357008</v>
      </c>
      <c r="CI24" s="84">
        <f>+IF('Data 2022'!BD24-'Data 2022'!BG24-'Data 2022'!E24=0,"",('Data 2022'!BD24-'Data 2022'!BG24-'Data 2022'!E24)*1000000/'Data 2022'!C24)</f>
        <v>9787.2255865567531</v>
      </c>
    </row>
    <row r="25" spans="1:87" x14ac:dyDescent="0.25">
      <c r="A25" s="92" t="s">
        <v>21</v>
      </c>
      <c r="B25" s="119">
        <f>+IF('Data 2022'!D25=0,"",('Data 2022'!E25)*1000000/'Data 2022'!D25)</f>
        <v>275956.28415300546</v>
      </c>
      <c r="C25" s="119" t="e">
        <f>+IF('Data 2022'!D25=0,"",('Data 2022'!E25-'Data 2022'!#REF!)*1000000/'Data 2022'!D25)</f>
        <v>#REF!</v>
      </c>
      <c r="D25" s="120">
        <f>+IF('Data 2022'!D25=0,"",'Data 2022'!D25*1000/'Data 2022'!C25)</f>
        <v>2.5152910452889836</v>
      </c>
      <c r="E25" s="119">
        <f>+IF('Data 2022'!D25=0,"",'Data 2022'!E25*1000000/'Data 2022'!C25)</f>
        <v>694.11037042127691</v>
      </c>
      <c r="F25" s="121">
        <f>+IF('Data 2022'!F25=0,"",('Data 2022'!G25)*1000000/'Data 2022'!F25)</f>
        <v>1400000</v>
      </c>
      <c r="G25" s="121">
        <f>+IF('Data 2022'!F25=0,"",('Data 2022'!G25-'Data 2022'!H25)*1000000/'Data 2022'!F25)</f>
        <v>1400000</v>
      </c>
      <c r="H25" s="120">
        <f>+IF('Data 2022'!F25=0,"",'Data 2022'!F25*1000/'Data 2022'!C25)</f>
        <v>0.10308569857741735</v>
      </c>
      <c r="I25" s="119">
        <f>+IF('Data 2022'!F25=0,"",'Data 2022'!G25*1000000/'Data 2022'!C25)</f>
        <v>144.31997800838431</v>
      </c>
      <c r="J25" s="119">
        <f>+IF('Data 2022'!I25=0,"",('Data 2022'!J25)*1000000/'Data 2022'!I25)</f>
        <v>1200000</v>
      </c>
      <c r="K25" s="119">
        <f>+IF('Data 2022'!I25=0,"",('Data 2022'!J25-'Data 2022'!K25)*1000000/'Data 2022'!I25)</f>
        <v>787500</v>
      </c>
      <c r="L25" s="120">
        <f>+IF('Data 2022'!I25=0,"",'Data 2022'!I25*1000/'Data 2022'!C25)</f>
        <v>0.54979039241289263</v>
      </c>
      <c r="M25" s="119">
        <f>+IF('Data 2022'!I25=0,"",'Data 2022'!J25*1000000/'Data 2022'!C25)</f>
        <v>659.74847089547109</v>
      </c>
      <c r="N25" s="119">
        <f>+IF('Data 2022'!L25=0,"",('Data 2022'!M25)*1000000/'Data 2022'!L25)</f>
        <v>791946.30872483214</v>
      </c>
      <c r="O25" s="119">
        <f>+IF('Data 2022'!L25=0,"",('Data 2022'!M25-'Data 2022'!N25)*1000000/'Data 2022'!L25)</f>
        <v>741610.7382550335</v>
      </c>
      <c r="P25" s="120">
        <f>+IF('Data 2022'!L25=0,"",'Data 2022'!L25*1000/'Data 2022'!C25)</f>
        <v>2.047969211738025</v>
      </c>
      <c r="Q25" s="119">
        <f>+IF('Data 2022'!L25=0,"",'Data 2022'!M25*1000000/'Data 2022'!C25)</f>
        <v>1621.8816576180332</v>
      </c>
      <c r="R25" s="119">
        <f>+IF('Data 2022'!O25=0,"",('Data 2022'!P25)*1000000/'Data 2022'!O25)</f>
        <v>82770.270270270266</v>
      </c>
      <c r="S25" s="119">
        <f>+IF('Data 2022'!O25=0,"",('Data 2022'!P25-'Data 2022'!Q25)*1000000/'Data 2022'!O25)</f>
        <v>82770.270270270266</v>
      </c>
      <c r="T25" s="120">
        <f>+IF('Data 2022'!O25=0,"",'Data 2022'!O25*1000/'Data 2022'!C25)</f>
        <v>8.1368978077108096</v>
      </c>
      <c r="U25" s="119">
        <f>+IF('Data 2022'!O25=0,"",'Data 2022'!P25*1000000/'Data 2022'!C25)</f>
        <v>673.49323070579339</v>
      </c>
      <c r="V25" s="119">
        <f>+IF('Data 2022'!X25=0,"",('Data 2022'!Y25)*1000000/'Data 2022'!X25)</f>
        <v>1020100.5025125629</v>
      </c>
      <c r="W25" s="119">
        <f>+IF('Data 2022'!X25=0,"",('Data 2022'!Y25-'Data 2022'!Z25)*1000000/'Data 2022'!X25)</f>
        <v>894472.36180904531</v>
      </c>
      <c r="X25" s="120">
        <f>+IF('Data 2022'!X25=0,"",'Data 2022'!X25*1000/'Data 2022'!C25)</f>
        <v>2.7352072022541405</v>
      </c>
      <c r="Y25" s="119">
        <f>+IF('Data 2022'!X25=0,"",'Data 2022'!Y25*1000000/'Data 2022'!C25)</f>
        <v>2790.1862414954298</v>
      </c>
      <c r="Z25" s="119">
        <f>+IF('Data 2022'!AA25=0,"",('Data 2022'!AB25)*1000000/'Data 2022'!AA25)</f>
        <v>829787.23404255323</v>
      </c>
      <c r="AA25" s="119">
        <f>+IF('Data 2022'!AA25=0,"",('Data 2022'!AB25-'Data 2022'!AC25)*1000000/'Data 2022'!AA25)</f>
        <v>711246.20060790284</v>
      </c>
      <c r="AB25" s="120">
        <f>+IF('Data 2022'!AA25=0,"",'Data 2022'!AA25*1000/'Data 2022'!C25)</f>
        <v>2.2610129887980208</v>
      </c>
      <c r="AC25" s="119">
        <f>+IF('Data 2022'!AA25=0,"",'Data 2022'!AB25*1000000/'Data 2022'!C25)</f>
        <v>1876.159714108996</v>
      </c>
      <c r="AD25" s="119">
        <f>+IF('Data 2022'!AD25=0,"",('Data 2022'!AE25)*1000000/'Data 2022'!AD25)</f>
        <v>28070.175438596492</v>
      </c>
      <c r="AE25" s="119">
        <f>+IF('Data 2022'!AD25=0,"",('Data 2022'!AE25-'Data 2022'!AF25)*1000000/'Data 2022'!AD25)</f>
        <v>28070.175438596492</v>
      </c>
      <c r="AF25" s="120">
        <f>+IF('Data 2022'!AD25=0,"",'Data 2022'!AD25*1000/'Data 2022'!C25)</f>
        <v>3.9172565459418598</v>
      </c>
      <c r="AG25" s="119">
        <f>+IF('Data 2022'!AD25=0,"",'Data 2022'!AE25*1000000/'Data 2022'!C25)</f>
        <v>109.95807848257851</v>
      </c>
      <c r="AH25" s="119">
        <f>+IF('Data 2022'!AG25=0,"",('Data 2022'!AH25)*1000000/'Data 2022'!AG25)</f>
        <v>145985.40145985401</v>
      </c>
      <c r="AI25" s="119">
        <f>+IF('Data 2022'!AG25=0,"",('Data 2022'!AH25-'Data 2022'!AI25)*1000000/'Data 2022'!AG25)</f>
        <v>145985.40145985401</v>
      </c>
      <c r="AJ25" s="120">
        <f>+IF('Data 2022'!AG25=0,"",'Data 2022'!AG25*1000/'Data 2022'!C25)</f>
        <v>1.8830320940141572</v>
      </c>
      <c r="AK25" s="119">
        <f>+IF('Data 2022'!AG25=0,"",'Data 2022'!AH25*1000000/'Data 2022'!C25)</f>
        <v>274.89519620644631</v>
      </c>
      <c r="AL25" s="119">
        <f>+IF('Data 2022'!AJ25=0,"",('Data 2022'!AK25)*1000000/'Data 2022'!AJ25)</f>
        <v>311203.31950207468</v>
      </c>
      <c r="AM25" s="119">
        <f>+IF('Data 2022'!AJ25=0,"",('Data 2022'!AK25-'Data 2022'!AL25)*1000000/'Data 2022'!AJ25)</f>
        <v>298755.18672199169</v>
      </c>
      <c r="AN25" s="120">
        <f>+IF('Data 2022'!AJ25=0,"",'Data 2022'!AJ25*1000/'Data 2022'!C25)</f>
        <v>4.9687306714315165</v>
      </c>
      <c r="AO25" s="119">
        <f>+IF('Data 2022'!AJ25=0,"",'Data 2022'!AK25*1000000/'Data 2022'!C25)</f>
        <v>1546.2854786612604</v>
      </c>
      <c r="AP25" s="119">
        <f>+IF('Data 2022'!AM25=0,"",('Data 2022'!AN25)*1000000/'Data 2022'!AM25)</f>
        <v>44117.647058823532</v>
      </c>
      <c r="AQ25" s="119" t="e">
        <f>+IF('Data 2022'!AM25=0,"",('Data 2022'!AN25-'Data 2022'!#REF!)*1000000/'Data 2022'!AM25)</f>
        <v>#REF!</v>
      </c>
      <c r="AR25" s="120">
        <f>+IF('Data 2022'!AM25=0,"",'Data 2022'!AM25*1000/'Data 2022'!C25)</f>
        <v>0.46732183355095869</v>
      </c>
      <c r="AS25" s="119">
        <f>+IF('Data 2022'!AM25=0,"",'Data 2022'!AN25*1000000/'Data 2022'!C25)</f>
        <v>20.617139715483471</v>
      </c>
      <c r="AT25" s="119">
        <f>+IF('Data 2022'!AO25=0,"",('Data 2022'!AP25)*1000000/'Data 2022'!AO25)</f>
        <v>84745.762711864416</v>
      </c>
      <c r="AU25" s="119" t="e">
        <f>+IF('Data 2022'!AO25=0,"",('Data 2022'!AP25-'Data 2022'!#REF!)*1000000/'Data 2022'!AO25)</f>
        <v>#REF!</v>
      </c>
      <c r="AV25" s="120">
        <f>+IF('Data 2022'!AO25=0,"",'Data 2022'!AO25*1000/'Data 2022'!C25)</f>
        <v>2.8382929008315578</v>
      </c>
      <c r="AW25" s="119">
        <f>+IF('Data 2022'!AO25=0,"",'Data 2022'!AP25*1000000/'Data 2022'!C25)</f>
        <v>240.53329668064052</v>
      </c>
      <c r="AX25" s="119">
        <f>+IF('Data 2022'!U25=0,"",('Data 2022'!V25)*1000000/'Data 2022'!U25)</f>
        <v>464601.76991150441</v>
      </c>
      <c r="AY25" s="119">
        <f>+IF('Data 2022'!U25=0,"",('Data 2022'!V25-'Data 2022'!W25)*1000000/'Data 2022'!U25)</f>
        <v>232300.8849557522</v>
      </c>
      <c r="AZ25" s="120">
        <f>+IF('Data 2022'!U25=0,"",'Data 2022'!U25*1000/'Data 2022'!C25)</f>
        <v>1.5531578585664216</v>
      </c>
      <c r="BA25" s="119">
        <f>+IF('Data 2022'!U25=0,"",'Data 2022'!V25*1000000/'Data 2022'!C25)</f>
        <v>721.59989004192153</v>
      </c>
      <c r="BB25" s="119">
        <f>+IF(AT25="","",+IF('Data 2022'!BC25=0,0,('Data 2022'!BD25)*1000000/'Data 2022'!BC25))</f>
        <v>334749.1909385114</v>
      </c>
      <c r="BC25" s="119" t="e">
        <f>+IF(AU25="","",+IF('Data 2022'!BC25=0,"",('Data 2022'!BD25-'Data 2022'!BE25)*1000000/'Data 2022'!BC25))</f>
        <v>#REF!</v>
      </c>
      <c r="BD25" s="120">
        <f>+IF(AV25="","",IF('Data 2022'!BC25=0,"",'Data 2022'!BC25*1000/'Data 2022'!C25))</f>
        <v>33.977046251116761</v>
      </c>
      <c r="BE25" s="119">
        <f>+IF(AW25="","",IF('Data 2022'!BC25=0,"",('Data 2022'!BD25-'Data 2022'!BE25)*1000000/'Data 2022'!C25))</f>
        <v>10009.621331867227</v>
      </c>
      <c r="BF25" s="119">
        <f>+IF('Data 2022'!BC25-'Data 2022'!BF25=0,"",('Data 2022'!BD25-'Data 2022'!BG25)*1000000/('Data 2022'!BC25-'Data 2022'!BF25))</f>
        <v>362312.3459556353</v>
      </c>
      <c r="BG25" s="119" t="e">
        <f>+IF('Data 2022'!BC25-'Data 2022'!BF25=0,"",('Data 2022'!BD25-'Data 2022'!BE25-'Data 2022'!BG25-'Data 2022'!#REF!)*1000000/('Data 2022'!BC25-'Data 2022'!BF25))</f>
        <v>#REF!</v>
      </c>
      <c r="BH25" s="120">
        <f>+IF('Data 2022'!BC25-'Data 2022'!BF25=0,"",('Data 2022'!BC25-'Data 2022'!BF25)*1000/'Data 2022'!C25)</f>
        <v>30.671431516734241</v>
      </c>
      <c r="BI25" s="119" t="e">
        <f>+IF('Data 2022'!BC25-'Data 2022'!BF25=0,"",('Data 2022'!BD25-'Data 2022'!BE25-'Data 2022'!BG25-'Data 2022'!#REF!)*1000000/'Data 2022'!C25)</f>
        <v>#REF!</v>
      </c>
      <c r="BJ25" s="119">
        <f>+IF('Data 2022'!BF25=0,"",('Data 2022'!BG25)*1000000/'Data 2022'!BF25)</f>
        <v>79002.079002079015</v>
      </c>
      <c r="BK25" s="119" t="e">
        <f>+IF('Data 2022'!BF25=0,"",('Data 2022'!BG25-'Data 2022'!#REF!)*1000000/'Data 2022'!BF25)</f>
        <v>#REF!</v>
      </c>
      <c r="BL25" s="120">
        <f>+IF('Data 2022'!BF25=0,"",'Data 2022'!BF25*1000/'Data 2022'!C25)</f>
        <v>3.305614734382516</v>
      </c>
      <c r="BM25" s="119" t="e">
        <f>+IF('Data 2022'!BF25=0,"",('Data 2022'!BG25-'Data 2022'!#REF!)*1000000/'Data 2022'!C25)</f>
        <v>#REF!</v>
      </c>
      <c r="BN25" s="119">
        <f>+IF('Data 2022'!L25+'Data 2022'!O25+'Data 2022'!X25+'Data 2022'!AA25=0,"",('Data 2022'!M25+'Data 2022'!P25+'Data 2022'!Y25+'Data 2022'!AB25)*1000000/('Data 2022'!L25+'Data 2022'!O25+'Data 2022'!X25+'Data 2022'!AA25))</f>
        <v>458578.5423268447</v>
      </c>
      <c r="BO25" s="119">
        <f>+IF('Data 2022'!L25+'Data 2022'!O25+'Data 2022'!X25+'Data 2022'!AA25=0,"",('Data 2022'!M25-'Data 2022'!N25+'Data 2022'!P25-'Data 2022'!Q25+'Data 2022'!Y25-'Data 2022'!Z25+'Data 2022'!AB25-'Data 2022'!AC25)*1000000/('Data 2022'!L25+'Data 2022'!O25+'Data 2022'!X25+'Data 2022'!AA25))</f>
        <v>411498.41557265725</v>
      </c>
      <c r="BP25" s="120">
        <f>+('Data 2022'!L25+'Data 2022'!O25+'Data 2022'!X25+'Data 2022'!AA25)*1000/'Data 2022'!C25</f>
        <v>15.181087210500996</v>
      </c>
      <c r="BQ25" s="119">
        <f>+('Data 2022'!M25-'Data 2022'!N25+'Data 2022'!P25-'Data 2022'!Q25+'Data 2022'!Y25-'Data 2022'!Z25+'Data 2022'!AB25-'Data 2022'!AC25)*1000000/('Data 2022'!C25)</f>
        <v>6246.9933337914908</v>
      </c>
      <c r="BR25" s="122">
        <f>+IF('Data 2022'!AU25=0,"",'Data 2022'!AU25*1000/'Data 2022'!$C25)</f>
        <v>1.2370283829290083</v>
      </c>
      <c r="BS25" s="122">
        <f>+IF('Data 2022'!AV25=0,"",'Data 2022'!AV25*1000/'Data 2022'!$C25)</f>
        <v>0.13744759810322316</v>
      </c>
      <c r="BT25" s="122">
        <f>+IF('Data 2022'!AS25=0,"",'Data 2022'!AS25*1000/'Data 2022'!$C25)</f>
        <v>0.68723799051611578</v>
      </c>
      <c r="BU25" s="122">
        <f>+IF('Data 2022'!AT25=0,"",'Data 2022'!AT25*1000/'Data 2022'!$C25)</f>
        <v>0.48106659336128099</v>
      </c>
      <c r="BV25" s="122">
        <f>+IF('Data 2022'!AU25=0,"",'Data 2022'!AU25*1000/'Data 2022'!$C25)</f>
        <v>1.2370283829290083</v>
      </c>
      <c r="BW25" s="122">
        <f>+IF('Data 2022'!AV25=0,"",'Data 2022'!AV25*1000/'Data 2022'!$C25)</f>
        <v>0.13744759810322316</v>
      </c>
      <c r="BX25" s="122">
        <f>+IF('Data 2022'!AW25=0,"",'Data 2022'!AW25*1000/'Data 2022'!$C25)</f>
        <v>1.1683045838773967</v>
      </c>
      <c r="BY25" s="122">
        <f>+IF('Data 2022'!AX25=0,"",'Data 2022'!AX25*1000/'Data 2022'!$C25)</f>
        <v>0.54979039241289263</v>
      </c>
      <c r="BZ25" s="122">
        <f>+IF('Data 2022'!AY25=0,"",'Data 2022'!AY25*1000/'Data 2022'!$C25)</f>
        <v>1.924266373445124</v>
      </c>
      <c r="CA25" s="122">
        <f>+IF('Data 2022'!AZ25=0,"",'Data 2022'!AZ25*1000/'Data 2022'!$C25)</f>
        <v>0.54979039241289263</v>
      </c>
      <c r="CB25" s="122">
        <f>+IF('Data 2022'!BA25=0,"",'Data 2022'!BA25*1000/'Data 2022'!$C25)</f>
        <v>5.016837330767645</v>
      </c>
      <c r="CC25" s="122">
        <f>+IF('Data 2022'!BB25=0,"",'Data 2022'!BB25*1000/'Data 2022'!$C25)</f>
        <v>1.7180949762902893</v>
      </c>
      <c r="CF25" s="81" t="e">
        <f>+IF('Data 2022'!BD25-'Data 2022'!BG25-'Data 2022'!E25+'Data 2022'!BE25+'Data 2022'!#REF!+'Data 2022'!#REF!=0,"",('Data 2022'!BD25-'Data 2022'!BG25-'Data 2022'!E25+'Data 2022'!BE25+'Data 2022'!#REF!+'Data 2022'!#REF!)*1000000/('Data 2022'!BC25-'Data 2022'!BF25-'Data 2022'!D25))</f>
        <v>#REF!</v>
      </c>
      <c r="CG25" s="82">
        <f>+IF('Data 2022'!BD25-'Data 2022'!BG25-'Data 2022'!E25=0,"",('Data 2022'!BD25-'Data 2022'!BG25-'Data 2022'!E25)*1000000/('Data 2022'!BC25-'Data 2022'!BF25-'Data 2022'!D25))</f>
        <v>370026.84891383955</v>
      </c>
      <c r="CH25" s="83">
        <f>+IF('Data 2022'!BC25-'Data 2022'!BF25-'Data 2022'!D25=0,"",('Data 2022'!BC25-'Data 2022'!BF25-'Data 2022'!D25)*1000/'Data 2022'!C25)</f>
        <v>28.156140471445259</v>
      </c>
      <c r="CI25" s="84">
        <f>+IF('Data 2022'!BD25-'Data 2022'!BG25-'Data 2022'!E25=0,"",('Data 2022'!BD25-'Data 2022'!BG25-'Data 2022'!E25)*1000000/'Data 2022'!C25)</f>
        <v>10418.527936224316</v>
      </c>
    </row>
    <row r="26" spans="1:87" x14ac:dyDescent="0.25">
      <c r="A26" s="92" t="s">
        <v>22</v>
      </c>
      <c r="B26" s="119">
        <f>+IF('Data 2022'!D26=0,"",('Data 2022'!E26)*1000000/'Data 2022'!D26)</f>
        <v>225187.03241895261</v>
      </c>
      <c r="C26" s="119" t="e">
        <f>+IF('Data 2022'!D26=0,"",('Data 2022'!E26-'Data 2022'!#REF!)*1000000/'Data 2022'!D26)</f>
        <v>#REF!</v>
      </c>
      <c r="D26" s="120">
        <f>+IF('Data 2022'!D26=0,"",'Data 2022'!D26*1000/'Data 2022'!C26)</f>
        <v>0.84780701290738603</v>
      </c>
      <c r="E26" s="119">
        <f>+IF('Data 2022'!D26=0,"",'Data 2022'!E26*1000000/'Data 2022'!C26)</f>
        <v>190.91514530059092</v>
      </c>
      <c r="F26" s="121">
        <f>+IF('Data 2022'!F26=0,"",('Data 2022'!G26)*1000000/'Data 2022'!F26)</f>
        <v>647619.04761904757</v>
      </c>
      <c r="G26" s="121">
        <f>+IF('Data 2022'!F26=0,"",('Data 2022'!G26-'Data 2022'!H26)*1000000/'Data 2022'!F26)</f>
        <v>647619.04761904757</v>
      </c>
      <c r="H26" s="120">
        <f>+IF('Data 2022'!F26=0,"",'Data 2022'!F26*1000/'Data 2022'!C26)</f>
        <v>4.4398871000137424E-2</v>
      </c>
      <c r="I26" s="119">
        <f>+IF('Data 2022'!F26=0,"",'Data 2022'!G26*1000000/'Data 2022'!C26)</f>
        <v>28.75355455246995</v>
      </c>
      <c r="J26" s="119">
        <f>+IF('Data 2022'!I26=0,"",('Data 2022'!J26)*1000000/'Data 2022'!I26)</f>
        <v>2023602.4844720496</v>
      </c>
      <c r="K26" s="119">
        <f>+IF('Data 2022'!I26=0,"",('Data 2022'!J26-'Data 2022'!K26)*1000000/'Data 2022'!I26)</f>
        <v>1667080.7453416151</v>
      </c>
      <c r="L26" s="120">
        <f>+IF('Data 2022'!I26=0,"",'Data 2022'!I26*1000/'Data 2022'!C26)</f>
        <v>0.17019567216719347</v>
      </c>
      <c r="M26" s="119">
        <f>+IF('Data 2022'!I26=0,"",'Data 2022'!J26*1000000/'Data 2022'!C26)</f>
        <v>344.40838504392315</v>
      </c>
      <c r="N26" s="119">
        <f>+IF('Data 2022'!L26=0,"",('Data 2022'!M26)*1000000/'Data 2022'!L26)</f>
        <v>720273.67096571252</v>
      </c>
      <c r="O26" s="119">
        <f>+IF('Data 2022'!L26=0,"",('Data 2022'!M26-'Data 2022'!N26)*1000000/'Data 2022'!L26)</f>
        <v>720273.67096571252</v>
      </c>
      <c r="P26" s="120">
        <f>+IF('Data 2022'!L26=0,"",'Data 2022'!L26*1000/'Data 2022'!C26)</f>
        <v>2.6884573506559404</v>
      </c>
      <c r="Q26" s="119">
        <f>+IF('Data 2022'!L26=0,"",'Data 2022'!M26*1000000/'Data 2022'!C26)</f>
        <v>1936.425045191708</v>
      </c>
      <c r="R26" s="119">
        <f>+IF('Data 2022'!O26=0,"",('Data 2022'!P26)*1000000/'Data 2022'!O26)</f>
        <v>82754.938601174581</v>
      </c>
      <c r="S26" s="119">
        <f>+IF('Data 2022'!O26=0,"",('Data 2022'!P26-'Data 2022'!Q26)*1000000/'Data 2022'!O26)</f>
        <v>82754.938601174581</v>
      </c>
      <c r="T26" s="120">
        <f>+IF('Data 2022'!O26=0,"",'Data 2022'!O26*1000/'Data 2022'!C26)</f>
        <v>3.1679651574574246</v>
      </c>
      <c r="U26" s="119">
        <f>+IF('Data 2022'!O26=0,"",'Data 2022'!P26*1000000/'Data 2022'!C26)</f>
        <v>262.16476209604957</v>
      </c>
      <c r="V26" s="119">
        <f>+IF('Data 2022'!X26=0,"",('Data 2022'!Y26)*1000000/'Data 2022'!X26)</f>
        <v>720301.99362982181</v>
      </c>
      <c r="W26" s="119">
        <f>+IF('Data 2022'!X26=0,"",('Data 2022'!Y26-'Data 2022'!Z26)*1000000/'Data 2022'!X26)</f>
        <v>714639.6130706619</v>
      </c>
      <c r="X26" s="120">
        <f>+IF('Data 2022'!X26=0,"",'Data 2022'!X26*1000/'Data 2022'!C26)</f>
        <v>1.7922344260388807</v>
      </c>
      <c r="Y26" s="119">
        <f>+IF('Data 2022'!X26=0,"",'Data 2022'!Y26*1000000/'Data 2022'!C26)</f>
        <v>1290.9500301278053</v>
      </c>
      <c r="Z26" s="119">
        <f>+IF('Data 2022'!AA26=0,"",('Data 2022'!AB26)*1000000/'Data 2022'!AA26)</f>
        <v>874757.281553398</v>
      </c>
      <c r="AA26" s="119">
        <f>+IF('Data 2022'!AA26=0,"",('Data 2022'!AB26-'Data 2022'!AC26)*1000000/'Data 2022'!AA26)</f>
        <v>873786.40776699025</v>
      </c>
      <c r="AB26" s="120">
        <f>+IF('Data 2022'!AA26=0,"",'Data 2022'!AA26*1000/'Data 2022'!C26)</f>
        <v>1.3065953465754727</v>
      </c>
      <c r="AC26" s="119">
        <f>+IF('Data 2022'!AA26=0,"",'Data 2022'!AB26*1000000/'Data 2022'!C26)</f>
        <v>1142.9537934606806</v>
      </c>
      <c r="AD26" s="119">
        <f>+IF('Data 2022'!AD26=0,"",('Data 2022'!AE26)*1000000/'Data 2022'!AD26)</f>
        <v>35894.559730790803</v>
      </c>
      <c r="AE26" s="119">
        <f>+IF('Data 2022'!AD26=0,"",('Data 2022'!AE26-'Data 2022'!AF26)*1000000/'Data 2022'!AD26)</f>
        <v>35894.559730790803</v>
      </c>
      <c r="AF26" s="120">
        <f>+IF('Data 2022'!AD26=0,"",'Data 2022'!AD26*1000/'Data 2022'!C26)</f>
        <v>0.75393511422138126</v>
      </c>
      <c r="AG26" s="119">
        <f>+IF('Data 2022'!AD26=0,"",'Data 2022'!AE26*1000000/'Data 2022'!C26)</f>
        <v>27.062168990559954</v>
      </c>
      <c r="AH26" s="119">
        <f>+IF('Data 2022'!AG26=0,"",('Data 2022'!AH26)*1000000/'Data 2022'!AG26)</f>
        <v>173515.98173515982</v>
      </c>
      <c r="AI26" s="119">
        <f>+IF('Data 2022'!AG26=0,"",('Data 2022'!AH26-'Data 2022'!AI26)*1000000/'Data 2022'!AG26)</f>
        <v>173515.98173515982</v>
      </c>
      <c r="AJ26" s="120">
        <f>+IF('Data 2022'!AG26=0,"",'Data 2022'!AG26*1000/'Data 2022'!C26)</f>
        <v>0.46301679757286174</v>
      </c>
      <c r="AK26" s="119">
        <f>+IF('Data 2022'!AG26=0,"",'Data 2022'!AH26*1000000/'Data 2022'!C26)</f>
        <v>80.340814190724871</v>
      </c>
      <c r="AL26" s="119">
        <f>+IF('Data 2022'!AJ26=0,"",('Data 2022'!AK26)*1000000/'Data 2022'!AJ26)</f>
        <v>226727.41078208049</v>
      </c>
      <c r="AM26" s="119">
        <f>+IF('Data 2022'!AJ26=0,"",('Data 2022'!AK26-'Data 2022'!AL26)*1000000/'Data 2022'!AJ26)</f>
        <v>226119.96962794228</v>
      </c>
      <c r="AN26" s="120">
        <f>+IF('Data 2022'!AJ26=0,"",'Data 2022'!AJ26*1000/'Data 2022'!C26)</f>
        <v>2.7844434812943328</v>
      </c>
      <c r="AO26" s="119">
        <f>+IF('Data 2022'!AJ26=0,"",'Data 2022'!AK26*1000000/'Data 2022'!C26)</f>
        <v>631.30966098290639</v>
      </c>
      <c r="AP26" s="119">
        <f>+IF('Data 2022'!AM26=0,"",('Data 2022'!AN26)*1000000/'Data 2022'!AM26)</f>
        <v>16666.666666666668</v>
      </c>
      <c r="AQ26" s="119" t="e">
        <f>+IF('Data 2022'!AM26=0,"",('Data 2022'!AN26-'Data 2022'!#REF!)*1000000/'Data 2022'!AM26)</f>
        <v>#REF!</v>
      </c>
      <c r="AR26" s="120">
        <f>+IF('Data 2022'!AM26=0,"",'Data 2022'!AM26*1000/'Data 2022'!C26)</f>
        <v>2.5370783428649957E-2</v>
      </c>
      <c r="AS26" s="119">
        <f>+IF('Data 2022'!AM26=0,"",'Data 2022'!AN26*1000000/'Data 2022'!C26)</f>
        <v>0.42284639047749928</v>
      </c>
      <c r="AT26" s="119">
        <f>+IF('Data 2022'!AO26=0,"",('Data 2022'!AP26)*1000000/'Data 2022'!AO26)</f>
        <v>53465.346534653465</v>
      </c>
      <c r="AU26" s="119" t="e">
        <f>+IF('Data 2022'!AO26=0,"",('Data 2022'!AP26-'Data 2022'!#REF!)*1000000/'Data 2022'!AO26)</f>
        <v>#REF!</v>
      </c>
      <c r="AV26" s="120">
        <f>+IF('Data 2022'!AO26=0,"",'Data 2022'!AO26*1000/'Data 2022'!C26)</f>
        <v>0.21353742719113714</v>
      </c>
      <c r="AW26" s="119">
        <f>+IF('Data 2022'!AO26=0,"",'Data 2022'!AP26*1000000/'Data 2022'!C26)</f>
        <v>11.41685254289248</v>
      </c>
      <c r="AX26" s="119">
        <f>+IF('Data 2022'!U26=0,"",('Data 2022'!V26)*1000000/'Data 2022'!U26)</f>
        <v>501079.63927346631</v>
      </c>
      <c r="AY26" s="119">
        <f>+IF('Data 2022'!U26=0,"",('Data 2022'!V26-'Data 2022'!W26)*1000000/'Data 2022'!U26)</f>
        <v>231931.91921757907</v>
      </c>
      <c r="AZ26" s="120">
        <f>+IF('Data 2022'!U26=0,"",'Data 2022'!U26*1000/'Data 2022'!C26)</f>
        <v>1.664534816114676</v>
      </c>
      <c r="BA26" s="119">
        <f>+IF('Data 2022'!U26=0,"",'Data 2022'!V26*1000000/'Data 2022'!C26)</f>
        <v>834.06450521686736</v>
      </c>
      <c r="BB26" s="119">
        <f>+IF(AT26="","",+IF('Data 2022'!BC26=0,0,('Data 2022'!BD26)*1000000/'Data 2022'!BC26))</f>
        <v>396156.50927466864</v>
      </c>
      <c r="BC26" s="119" t="e">
        <f>+IF(AU26="","",+IF('Data 2022'!BC26=0,"",('Data 2022'!BD26-'Data 2022'!BE26)*1000000/'Data 2022'!BC26))</f>
        <v>#REF!</v>
      </c>
      <c r="BD26" s="120">
        <f>+IF(AV26="","",IF('Data 2022'!BC26=0,"",'Data 2022'!BC26*1000/'Data 2022'!C26))</f>
        <v>17.40456885524911</v>
      </c>
      <c r="BE26" s="119">
        <f>+IF(AW26="","",IF('Data 2022'!BC26=0,"",('Data 2022'!BD26-'Data 2022'!BE26)*1000000/'Data 2022'!C26))</f>
        <v>6373.1407972768684</v>
      </c>
      <c r="BF26" s="119">
        <f>+IF('Data 2022'!BC26-'Data 2022'!BF26=0,"",('Data 2022'!BD26-'Data 2022'!BG26)*1000000/('Data 2022'!BC26-'Data 2022'!BF26))</f>
        <v>400980.40423199616</v>
      </c>
      <c r="BG26" s="119" t="e">
        <f>+IF('Data 2022'!BC26-'Data 2022'!BF26=0,"",('Data 2022'!BD26-'Data 2022'!BE26-'Data 2022'!BG26-'Data 2022'!#REF!)*1000000/('Data 2022'!BC26-'Data 2022'!BF26))</f>
        <v>#REF!</v>
      </c>
      <c r="BH26" s="120">
        <f>+IF('Data 2022'!BC26-'Data 2022'!BF26=0,"",('Data 2022'!BC26-'Data 2022'!BF26)*1000/'Data 2022'!C26)</f>
        <v>17.165660644629323</v>
      </c>
      <c r="BI26" s="119" t="e">
        <f>+IF('Data 2022'!BC26-'Data 2022'!BF26=0,"",('Data 2022'!BD26-'Data 2022'!BE26-'Data 2022'!BG26-'Data 2022'!#REF!)*1000000/'Data 2022'!C26)</f>
        <v>#REF!</v>
      </c>
      <c r="BJ26" s="119">
        <f>+IF('Data 2022'!BF26=0,"",('Data 2022'!BG26)*1000000/'Data 2022'!BF26)</f>
        <v>49557.52212389381</v>
      </c>
      <c r="BK26" s="119" t="e">
        <f>+IF('Data 2022'!BF26=0,"",('Data 2022'!BG26-'Data 2022'!#REF!)*1000000/'Data 2022'!BF26)</f>
        <v>#REF!</v>
      </c>
      <c r="BL26" s="120">
        <f>+IF('Data 2022'!BF26=0,"",'Data 2022'!BF26*1000/'Data 2022'!C26)</f>
        <v>0.23890821061978709</v>
      </c>
      <c r="BM26" s="119" t="e">
        <f>+IF('Data 2022'!BF26=0,"",('Data 2022'!BG26-'Data 2022'!#REF!)*1000000/'Data 2022'!C26)</f>
        <v>#REF!</v>
      </c>
      <c r="BN26" s="119">
        <f>+IF('Data 2022'!L26+'Data 2022'!O26+'Data 2022'!X26+'Data 2022'!AA26=0,"",('Data 2022'!M26+'Data 2022'!P26+'Data 2022'!Y26+'Data 2022'!AB26)*1000000/('Data 2022'!L26+'Data 2022'!O26+'Data 2022'!X26+'Data 2022'!AA26))</f>
        <v>517293.48159690254</v>
      </c>
      <c r="BO26" s="119">
        <f>+IF('Data 2022'!L26+'Data 2022'!O26+'Data 2022'!X26+'Data 2022'!AA26=0,"",('Data 2022'!M26-'Data 2022'!N26+'Data 2022'!P26-'Data 2022'!Q26+'Data 2022'!Y26-'Data 2022'!Z26+'Data 2022'!AB26-'Data 2022'!AC26)*1000000/('Data 2022'!L26+'Data 2022'!O26+'Data 2022'!X26+'Data 2022'!AA26))</f>
        <v>516018.60377269413</v>
      </c>
      <c r="BP26" s="120">
        <f>+('Data 2022'!L26+'Data 2022'!O26+'Data 2022'!X26+'Data 2022'!AA26)*1000/'Data 2022'!C26</f>
        <v>8.9552522807277182</v>
      </c>
      <c r="BQ26" s="119">
        <f>+('Data 2022'!M26-'Data 2022'!N26+'Data 2022'!P26-'Data 2022'!Q26+'Data 2022'!Y26-'Data 2022'!Z26+'Data 2022'!AB26-'Data 2022'!AC26)*1000000/('Data 2022'!C26)</f>
        <v>4621.0767783333522</v>
      </c>
      <c r="BR26" s="122">
        <f>+IF('Data 2022'!AU26=0,"",'Data 2022'!AU26*1000/'Data 2022'!$C26)</f>
        <v>0.11205429347653731</v>
      </c>
      <c r="BS26" s="122">
        <f>+IF('Data 2022'!AV26=0,"",'Data 2022'!AV26*1000/'Data 2022'!$C26)</f>
        <v>3.1713479285812446E-2</v>
      </c>
      <c r="BT26" s="122">
        <f>+IF('Data 2022'!AS26=0,"",'Data 2022'!AS26*1000/'Data 2022'!$C26)</f>
        <v>0.2917640094294745</v>
      </c>
      <c r="BU26" s="122">
        <f>+IF('Data 2022'!AT26=0,"",'Data 2022'!AT26*1000/'Data 2022'!$C26)</f>
        <v>0.1754812520481622</v>
      </c>
      <c r="BV26" s="122">
        <f>+IF('Data 2022'!AU26=0,"",'Data 2022'!AU26*1000/'Data 2022'!$C26)</f>
        <v>0.11205429347653731</v>
      </c>
      <c r="BW26" s="122">
        <f>+IF('Data 2022'!AV26=0,"",'Data 2022'!AV26*1000/'Data 2022'!$C26)</f>
        <v>3.1713479285812446E-2</v>
      </c>
      <c r="BX26" s="122">
        <f>+IF('Data 2022'!AW26=0,"",'Data 2022'!AW26*1000/'Data 2022'!$C26)</f>
        <v>0.41227523071556182</v>
      </c>
      <c r="BY26" s="122">
        <f>+IF('Data 2022'!AX26=0,"",'Data 2022'!AX26*1000/'Data 2022'!$C26)</f>
        <v>0.14799623666712475</v>
      </c>
      <c r="BZ26" s="122">
        <f>+IF('Data 2022'!AY26=0,"",'Data 2022'!AY26*1000/'Data 2022'!$C26)</f>
        <v>0.63638381766863639</v>
      </c>
      <c r="CA26" s="122">
        <f>+IF('Data 2022'!AZ26=0,"",'Data 2022'!AZ26*1000/'Data 2022'!$C26)</f>
        <v>0.31290632895334947</v>
      </c>
      <c r="CB26" s="122">
        <f>+IF('Data 2022'!BA26=0,"",'Data 2022'!BA26*1000/'Data 2022'!$C26)</f>
        <v>1.4884192944807975</v>
      </c>
      <c r="CC26" s="122">
        <f>+IF('Data 2022'!BB26=0,"",'Data 2022'!BB26*1000/'Data 2022'!$C26)</f>
        <v>0.67866845671638631</v>
      </c>
      <c r="CF26" s="81" t="e">
        <f>+IF('Data 2022'!BD26-'Data 2022'!BG26-'Data 2022'!E26+'Data 2022'!BE26+'Data 2022'!#REF!+'Data 2022'!#REF!=0,"",('Data 2022'!BD26-'Data 2022'!BG26-'Data 2022'!E26+'Data 2022'!BE26+'Data 2022'!#REF!+'Data 2022'!#REF!)*1000000/('Data 2022'!BC26-'Data 2022'!BF26-'Data 2022'!D26))</f>
        <v>#REF!</v>
      </c>
      <c r="CG26" s="82">
        <f>+IF('Data 2022'!BD26-'Data 2022'!BG26-'Data 2022'!E26=0,"",('Data 2022'!BD26-'Data 2022'!BG26-'Data 2022'!E26)*1000000/('Data 2022'!BC26-'Data 2022'!BF26-'Data 2022'!D26))</f>
        <v>410113.88813308964</v>
      </c>
      <c r="CH26" s="83">
        <f>+IF('Data 2022'!BC26-'Data 2022'!BF26-'Data 2022'!D26=0,"",('Data 2022'!BC26-'Data 2022'!BF26-'Data 2022'!D26)*1000/'Data 2022'!C26)</f>
        <v>16.317853631721935</v>
      </c>
      <c r="CI26" s="84">
        <f>+IF('Data 2022'!BD26-'Data 2022'!BG26-'Data 2022'!E26=0,"",('Data 2022'!BD26-'Data 2022'!BG26-'Data 2022'!E26)*1000000/'Data 2022'!C26)</f>
        <v>6692.1783988921416</v>
      </c>
    </row>
    <row r="27" spans="1:87" x14ac:dyDescent="0.25">
      <c r="A27" s="92" t="s">
        <v>24</v>
      </c>
      <c r="B27" s="119">
        <f>+IF('Data 2022'!D27=0,"",('Data 2022'!E27)*1000000/'Data 2022'!D27)</f>
        <v>156652.36051502146</v>
      </c>
      <c r="C27" s="119" t="e">
        <f>+IF('Data 2022'!D27=0,"",('Data 2022'!E27-'Data 2022'!#REF!)*1000000/'Data 2022'!D27)</f>
        <v>#REF!</v>
      </c>
      <c r="D27" s="120">
        <f>+IF('Data 2022'!D27=0,"",'Data 2022'!D27*1000/'Data 2022'!C27)</f>
        <v>1.3342113551120909</v>
      </c>
      <c r="E27" s="119">
        <f>+IF('Data 2022'!D27=0,"",'Data 2022'!E27*1000000/'Data 2022'!C27)</f>
        <v>209.00735820425459</v>
      </c>
      <c r="F27" s="121">
        <f>+IF('Data 2022'!F27=0,"",('Data 2022'!G27)*1000000/'Data 2022'!F27)</f>
        <v>673076.92307692301</v>
      </c>
      <c r="G27" s="121">
        <f>+IF('Data 2022'!F27=0,"",('Data 2022'!G27-'Data 2022'!H27)*1000000/'Data 2022'!F27)</f>
        <v>576923.07692307688</v>
      </c>
      <c r="H27" s="120">
        <f>+IF('Data 2022'!F27=0,"",'Data 2022'!F27*1000/'Data 2022'!C27)</f>
        <v>5.9552781515732817E-2</v>
      </c>
      <c r="I27" s="119">
        <f>+IF('Data 2022'!F27=0,"",'Data 2022'!G27*1000000/'Data 2022'!C27)</f>
        <v>40.083602943281704</v>
      </c>
      <c r="J27" s="119">
        <f>+IF('Data 2022'!I27=0,"",('Data 2022'!J27)*1000000/'Data 2022'!I27)</f>
        <v>1350515.463917526</v>
      </c>
      <c r="K27" s="119">
        <f>+IF('Data 2022'!I27=0,"",('Data 2022'!J27-'Data 2022'!K27)*1000000/'Data 2022'!I27)</f>
        <v>1103092.7835051548</v>
      </c>
      <c r="L27" s="120">
        <f>+IF('Data 2022'!I27=0,"",'Data 2022'!I27*1000/'Data 2022'!C27)</f>
        <v>0.27772210610702319</v>
      </c>
      <c r="M27" s="119">
        <f>+IF('Data 2022'!I27=0,"",'Data 2022'!J27*1000000/'Data 2022'!C27)</f>
        <v>375.06799896927879</v>
      </c>
      <c r="N27" s="119">
        <f>+IF('Data 2022'!L27=0,"",('Data 2022'!M27)*1000000/'Data 2022'!L27)</f>
        <v>915169.66067864269</v>
      </c>
      <c r="O27" s="119">
        <f>+IF('Data 2022'!L27=0,"",('Data 2022'!M27-'Data 2022'!N27)*1000000/'Data 2022'!L27)</f>
        <v>780439.12175648706</v>
      </c>
      <c r="P27" s="120">
        <f>+IF('Data 2022'!L27=0,"",'Data 2022'!L27*1000/'Data 2022'!C27)</f>
        <v>2.8688407249405903</v>
      </c>
      <c r="Q27" s="119">
        <f>+IF('Data 2022'!L27=0,"",'Data 2022'!M27*1000000/'Data 2022'!C27)</f>
        <v>2625.4759927849514</v>
      </c>
      <c r="R27" s="119">
        <f>+IF('Data 2022'!O27=0,"",('Data 2022'!P27)*1000000/'Data 2022'!O27)</f>
        <v>135818.90812250334</v>
      </c>
      <c r="S27" s="119">
        <f>+IF('Data 2022'!O27=0,"",('Data 2022'!P27-'Data 2022'!Q27)*1000000/'Data 2022'!O27)</f>
        <v>135685.75233022639</v>
      </c>
      <c r="T27" s="120">
        <f>+IF('Data 2022'!O27=0,"",'Data 2022'!O27*1000/'Data 2022'!C27)</f>
        <v>2.1501989864574687</v>
      </c>
      <c r="U27" s="119">
        <f>+IF('Data 2022'!O27=0,"",'Data 2022'!P27*1000000/'Data 2022'!C27)</f>
        <v>292.03767858676667</v>
      </c>
      <c r="V27" s="119">
        <f>+IF('Data 2022'!X27=0,"",('Data 2022'!Y27)*1000000/'Data 2022'!X27)</f>
        <v>1612068.9655172415</v>
      </c>
      <c r="W27" s="119">
        <f>+IF('Data 2022'!X27=0,"",('Data 2022'!Y27-'Data 2022'!Z27)*1000000/'Data 2022'!X27)</f>
        <v>1198275.8620689656</v>
      </c>
      <c r="X27" s="120">
        <f>+IF('Data 2022'!X27=0,"",'Data 2022'!X27*1000/'Data 2022'!C27)</f>
        <v>0.99636384459014515</v>
      </c>
      <c r="Y27" s="119">
        <f>+IF('Data 2022'!X27=0,"",'Data 2022'!Y27*1000000/'Data 2022'!C27)</f>
        <v>1606.2072322272168</v>
      </c>
      <c r="Z27" s="119">
        <f>+IF('Data 2022'!AA27=0,"",('Data 2022'!AB27)*1000000/'Data 2022'!AA27)</f>
        <v>752442.99674267101</v>
      </c>
      <c r="AA27" s="119">
        <f>+IF('Data 2022'!AA27=0,"",('Data 2022'!AB27-'Data 2022'!AC27)*1000000/'Data 2022'!AA27)</f>
        <v>654723.12703583064</v>
      </c>
      <c r="AB27" s="120">
        <f>+IF('Data 2022'!AA27=0,"",'Data 2022'!AA27*1000/'Data 2022'!C27)</f>
        <v>1.7579523005124975</v>
      </c>
      <c r="AC27" s="119">
        <f>+IF('Data 2022'!AA27=0,"",'Data 2022'!AB27*1000000/'Data 2022'!C27)</f>
        <v>1322.7588971282962</v>
      </c>
      <c r="AD27" s="119">
        <f>+IF('Data 2022'!AD27=0,"",('Data 2022'!AE27)*1000000/'Data 2022'!AD27)</f>
        <v>18709.073900841908</v>
      </c>
      <c r="AE27" s="119">
        <f>+IF('Data 2022'!AD27=0,"",('Data 2022'!AE27-'Data 2022'!AF27)*1000000/'Data 2022'!AD27)</f>
        <v>18709.073900841908</v>
      </c>
      <c r="AF27" s="120">
        <f>+IF('Data 2022'!AD27=0,"",'Data 2022'!AD27*1000/'Data 2022'!C27)</f>
        <v>3.0606693961691529</v>
      </c>
      <c r="AG27" s="119">
        <f>+IF('Data 2022'!AD27=0,"",'Data 2022'!AE27*1000000/'Data 2022'!C27)</f>
        <v>57.262289918973863</v>
      </c>
      <c r="AH27" s="119">
        <f>+IF('Data 2022'!AG27=0,"",('Data 2022'!AH27)*1000000/'Data 2022'!AG27)</f>
        <v>145510.83591331271</v>
      </c>
      <c r="AI27" s="119">
        <f>+IF('Data 2022'!AG27=0,"",('Data 2022'!AH27-'Data 2022'!AI27)*1000000/'Data 2022'!AG27)</f>
        <v>145510.83591331271</v>
      </c>
      <c r="AJ27" s="120">
        <f>+IF('Data 2022'!AG27=0,"",'Data 2022'!AG27*1000/'Data 2022'!C27)</f>
        <v>1.8495719643828554</v>
      </c>
      <c r="AK27" s="119">
        <f>+IF('Data 2022'!AG27=0,"",'Data 2022'!AH27*1000000/'Data 2022'!C27)</f>
        <v>269.13276261917713</v>
      </c>
      <c r="AL27" s="119">
        <f>+IF('Data 2022'!AJ27=0,"",('Data 2022'!AK27)*1000000/'Data 2022'!AJ27)</f>
        <v>219712.52566735115</v>
      </c>
      <c r="AM27" s="119">
        <f>+IF('Data 2022'!AJ27=0,"",('Data 2022'!AK27-'Data 2022'!AL27)*1000000/'Data 2022'!AJ27)</f>
        <v>219575.63312799454</v>
      </c>
      <c r="AN27" s="120">
        <f>+IF('Data 2022'!AJ27=0,"",'Data 2022'!AJ27*1000/'Data 2022'!C27)</f>
        <v>4.1830102785810404</v>
      </c>
      <c r="AO27" s="119">
        <f>+IF('Data 2022'!AJ27=0,"",'Data 2022'!AK27*1000000/'Data 2022'!C27)</f>
        <v>919.05975319953041</v>
      </c>
      <c r="AP27" s="119">
        <f>+IF('Data 2022'!AM27=0,"",('Data 2022'!AN27)*1000000/'Data 2022'!AM27)</f>
        <v>40000</v>
      </c>
      <c r="AQ27" s="119" t="e">
        <f>+IF('Data 2022'!AM27=0,"",('Data 2022'!AN27-'Data 2022'!#REF!)*1000000/'Data 2022'!AM27)</f>
        <v>#REF!</v>
      </c>
      <c r="AR27" s="120">
        <f>+IF('Data 2022'!AM27=0,"",'Data 2022'!AM27*1000/'Data 2022'!C27)</f>
        <v>0.42946717439230397</v>
      </c>
      <c r="AS27" s="119">
        <f>+IF('Data 2022'!AM27=0,"",'Data 2022'!AN27*1000000/'Data 2022'!C27)</f>
        <v>17.178686975692159</v>
      </c>
      <c r="AT27" s="119">
        <f>+IF('Data 2022'!AO27=0,"",('Data 2022'!AP27)*1000000/'Data 2022'!AO27)</f>
        <v>66787.00361010831</v>
      </c>
      <c r="AU27" s="119" t="e">
        <f>+IF('Data 2022'!AO27=0,"",('Data 2022'!AP27-'Data 2022'!#REF!)*1000000/'Data 2022'!AO27)</f>
        <v>#REF!</v>
      </c>
      <c r="AV27" s="120">
        <f>+IF('Data 2022'!AO27=0,"",'Data 2022'!AO27*1000/'Data 2022'!C27)</f>
        <v>1.5861654307555759</v>
      </c>
      <c r="AW27" s="119">
        <f>+IF('Data 2022'!AO27=0,"",'Data 2022'!AP27*1000000/'Data 2022'!C27)</f>
        <v>105.93523635010165</v>
      </c>
      <c r="AX27" s="119">
        <f>+IF('Data 2022'!U27=0,"",('Data 2022'!V27)*1000000/'Data 2022'!U27)</f>
        <v>499999.99999999994</v>
      </c>
      <c r="AY27" s="119">
        <f>+IF('Data 2022'!U27=0,"",('Data 2022'!V27-'Data 2022'!W27)*1000000/'Data 2022'!U27)</f>
        <v>284946.2365591398</v>
      </c>
      <c r="AZ27" s="120">
        <f>+IF('Data 2022'!U27=0,"",'Data 2022'!U27*1000/'Data 2022'!C27)</f>
        <v>0.53253929624645691</v>
      </c>
      <c r="BA27" s="119">
        <f>+IF('Data 2022'!U27=0,"",'Data 2022'!V27*1000000/'Data 2022'!C27)</f>
        <v>266.26964812322842</v>
      </c>
      <c r="BB27" s="119">
        <f>+IF(AT27="","",+IF('Data 2022'!BC27=0,0,('Data 2022'!BD27)*1000000/'Data 2022'!BC27))</f>
        <v>384396.04605691938</v>
      </c>
      <c r="BC27" s="119" t="e">
        <f>+IF(AU27="","",+IF('Data 2022'!BC27=0,"",('Data 2022'!BD27-'Data 2022'!BE27)*1000000/'Data 2022'!BC27))</f>
        <v>#REF!</v>
      </c>
      <c r="BD27" s="120">
        <f>+IF(AV27="","",IF('Data 2022'!BC27=0,"",'Data 2022'!BC27*1000/'Data 2022'!C27))</f>
        <v>21.086265639762935</v>
      </c>
      <c r="BE27" s="119">
        <f>+IF(AW27="","",IF('Data 2022'!BC27=0,"",('Data 2022'!BD27-'Data 2022'!BE27)*1000000/'Data 2022'!C27))</f>
        <v>6945.0568328227455</v>
      </c>
      <c r="BF27" s="119">
        <f>+IF('Data 2022'!BC27-'Data 2022'!BF27=0,"",('Data 2022'!BD27-'Data 2022'!BG27)*1000000/('Data 2022'!BC27-'Data 2022'!BF27))</f>
        <v>418568.34013932256</v>
      </c>
      <c r="BG27" s="119" t="e">
        <f>+IF('Data 2022'!BC27-'Data 2022'!BF27=0,"",('Data 2022'!BD27-'Data 2022'!BE27-'Data 2022'!BG27-'Data 2022'!#REF!)*1000000/('Data 2022'!BC27-'Data 2022'!BF27))</f>
        <v>#REF!</v>
      </c>
      <c r="BH27" s="120">
        <f>+IF('Data 2022'!BC27-'Data 2022'!BF27=0,"",('Data 2022'!BC27-'Data 2022'!BF27)*1000/'Data 2022'!C27)</f>
        <v>19.070633034615053</v>
      </c>
      <c r="BI27" s="119" t="e">
        <f>+IF('Data 2022'!BC27-'Data 2022'!BF27=0,"",('Data 2022'!BD27-'Data 2022'!BE27-'Data 2022'!BG27-'Data 2022'!#REF!)*1000000/'Data 2022'!C27)</f>
        <v>#REF!</v>
      </c>
      <c r="BJ27" s="119">
        <f>+IF('Data 2022'!BF27=0,"",('Data 2022'!BG27)*1000000/'Data 2022'!BF27)</f>
        <v>61079.545454545449</v>
      </c>
      <c r="BK27" s="119" t="e">
        <f>+IF('Data 2022'!BF27=0,"",('Data 2022'!BG27-'Data 2022'!#REF!)*1000000/'Data 2022'!BF27)</f>
        <v>#REF!</v>
      </c>
      <c r="BL27" s="120">
        <f>+IF('Data 2022'!BF27=0,"",'Data 2022'!BF27*1000/'Data 2022'!C27)</f>
        <v>2.0156326051478799</v>
      </c>
      <c r="BM27" s="119" t="e">
        <f>+IF('Data 2022'!BF27=0,"",('Data 2022'!BG27-'Data 2022'!#REF!)*1000000/'Data 2022'!C27)</f>
        <v>#REF!</v>
      </c>
      <c r="BN27" s="119">
        <f>+IF('Data 2022'!L27+'Data 2022'!O27+'Data 2022'!X27+'Data 2022'!AA27=0,"",('Data 2022'!M27+'Data 2022'!P27+'Data 2022'!Y27+'Data 2022'!AB27)*1000000/('Data 2022'!L27+'Data 2022'!O27+'Data 2022'!X27+'Data 2022'!AA27))</f>
        <v>752117.86372007371</v>
      </c>
      <c r="BO27" s="119">
        <f>+IF('Data 2022'!L27+'Data 2022'!O27+'Data 2022'!X27+'Data 2022'!AA27=0,"",('Data 2022'!M27-'Data 2022'!N27+'Data 2022'!P27-'Data 2022'!Q27+'Data 2022'!Y27-'Data 2022'!Z27+'Data 2022'!AB27-'Data 2022'!AC27)*1000000/('Data 2022'!L27+'Data 2022'!O27+'Data 2022'!X27+'Data 2022'!AA27))</f>
        <v>627219.1528545121</v>
      </c>
      <c r="BP27" s="120">
        <f>+('Data 2022'!L27+'Data 2022'!O27+'Data 2022'!X27+'Data 2022'!AA27)*1000/'Data 2022'!C27</f>
        <v>7.773355856500701</v>
      </c>
      <c r="BQ27" s="119">
        <f>+('Data 2022'!M27-'Data 2022'!N27+'Data 2022'!P27-'Data 2022'!Q27+'Data 2022'!Y27-'Data 2022'!Z27+'Data 2022'!AB27-'Data 2022'!AC27)*1000000/('Data 2022'!C27)</f>
        <v>4875.5976751510298</v>
      </c>
      <c r="BR27" s="122">
        <f>+IF('Data 2022'!AU27=0,"",'Data 2022'!AU27*1000/'Data 2022'!$C27)</f>
        <v>1.1166146534199903</v>
      </c>
      <c r="BS27" s="122">
        <f>+IF('Data 2022'!AV27=0,"",'Data 2022'!AV27*1000/'Data 2022'!$C27)</f>
        <v>0.14315572479743466</v>
      </c>
      <c r="BT27" s="122">
        <f>+IF('Data 2022'!AS27=0,"",'Data 2022'!AS27*1000/'Data 2022'!$C27)</f>
        <v>8.5893434878460795E-2</v>
      </c>
      <c r="BU27" s="122" t="str">
        <f>+IF('Data 2022'!AT27=0,"",'Data 2022'!AT27*1000/'Data 2022'!$C27)</f>
        <v/>
      </c>
      <c r="BV27" s="122">
        <f>+IF('Data 2022'!AU27=0,"",'Data 2022'!AU27*1000/'Data 2022'!$C27)</f>
        <v>1.1166146534199903</v>
      </c>
      <c r="BW27" s="122">
        <f>+IF('Data 2022'!AV27=0,"",'Data 2022'!AV27*1000/'Data 2022'!$C27)</f>
        <v>0.14315572479743466</v>
      </c>
      <c r="BX27" s="122">
        <f>+IF('Data 2022'!AW27=0,"",'Data 2022'!AW27*1000/'Data 2022'!$C27)</f>
        <v>0.28631144959486932</v>
      </c>
      <c r="BY27" s="122">
        <f>+IF('Data 2022'!AX27=0,"",'Data 2022'!AX27*1000/'Data 2022'!$C27)</f>
        <v>2.8631144959486932E-2</v>
      </c>
      <c r="BZ27" s="122">
        <f>+IF('Data 2022'!AY27=0,"",'Data 2022'!AY27*1000/'Data 2022'!$C27)</f>
        <v>0.48672946431127778</v>
      </c>
      <c r="CA27" s="122">
        <f>+IF('Data 2022'!AZ27=0,"",'Data 2022'!AZ27*1000/'Data 2022'!$C27)</f>
        <v>2.8631144959486932E-2</v>
      </c>
      <c r="CB27" s="122">
        <f>+IF('Data 2022'!BA27=0,"",'Data 2022'!BA27*1000/'Data 2022'!$C27)</f>
        <v>2.0041801471640852</v>
      </c>
      <c r="CC27" s="122">
        <f>+IF('Data 2022'!BB27=0,"",'Data 2022'!BB27*1000/'Data 2022'!$C27)</f>
        <v>0.20041801471640852</v>
      </c>
      <c r="CF27" s="81" t="e">
        <f>+IF('Data 2022'!BD27-'Data 2022'!BG27-'Data 2022'!E27+'Data 2022'!BE27+'Data 2022'!#REF!+'Data 2022'!#REF!=0,"",('Data 2022'!BD27-'Data 2022'!BG27-'Data 2022'!E27+'Data 2022'!BE27+'Data 2022'!#REF!+'Data 2022'!#REF!)*1000000/('Data 2022'!BC27-'Data 2022'!BF27-'Data 2022'!D27))</f>
        <v>#REF!</v>
      </c>
      <c r="CG27" s="82">
        <f>+IF('Data 2022'!BD27-'Data 2022'!BG27-'Data 2022'!E27=0,"",('Data 2022'!BD27-'Data 2022'!BG27-'Data 2022'!E27)*1000000/('Data 2022'!BC27-'Data 2022'!BF27-'Data 2022'!D27))</f>
        <v>438270.80777426227</v>
      </c>
      <c r="CH27" s="83">
        <f>+IF('Data 2022'!BC27-'Data 2022'!BF27-'Data 2022'!D27=0,"",('Data 2022'!BC27-'Data 2022'!BF27-'Data 2022'!D27)*1000/'Data 2022'!C27)</f>
        <v>17.736421679502964</v>
      </c>
      <c r="CI27" s="84">
        <f>+IF('Data 2022'!BD27-'Data 2022'!BG27-'Data 2022'!E27=0,"",('Data 2022'!BD27-'Data 2022'!BG27-'Data 2022'!E27)*1000000/'Data 2022'!C27)</f>
        <v>7773.3558565007015</v>
      </c>
    </row>
    <row r="28" spans="1:87" x14ac:dyDescent="0.25">
      <c r="A28" s="92" t="s">
        <v>23</v>
      </c>
      <c r="B28" s="119">
        <f>+IF('Data 2022'!D28=0,"",('Data 2022'!E28)*1000000/'Data 2022'!D28)</f>
        <v>340827.33812949638</v>
      </c>
      <c r="C28" s="119" t="e">
        <f>+IF('Data 2022'!D28=0,"",('Data 2022'!E28-'Data 2022'!#REF!)*1000000/'Data 2022'!D28)</f>
        <v>#REF!</v>
      </c>
      <c r="D28" s="120">
        <f>+IF('Data 2022'!D28=0,"",'Data 2022'!D28*1000/'Data 2022'!C28)</f>
        <v>1.8055465350392934</v>
      </c>
      <c r="E28" s="119">
        <f>+IF('Data 2022'!D28=0,"",'Data 2022'!E28*1000000/'Data 2022'!C28)</f>
        <v>615.37961940637786</v>
      </c>
      <c r="F28" s="121">
        <f>+IF('Data 2022'!F28=0,"",('Data 2022'!G28)*1000000/'Data 2022'!F28)</f>
        <v>333333.33333333337</v>
      </c>
      <c r="G28" s="121">
        <f>+IF('Data 2022'!F28=0,"",('Data 2022'!G28-'Data 2022'!H28)*1000000/'Data 2022'!F28)</f>
        <v>-1083333.3333333333</v>
      </c>
      <c r="H28" s="120">
        <f>+IF('Data 2022'!F28=0,"",'Data 2022'!F28*1000/'Data 2022'!C28)</f>
        <v>3.8968630252646616E-2</v>
      </c>
      <c r="I28" s="119">
        <f>+IF('Data 2022'!F28=0,"",'Data 2022'!G28*1000000/'Data 2022'!C28)</f>
        <v>12.989543417548873</v>
      </c>
      <c r="J28" s="119">
        <f>+IF('Data 2022'!I28=0,"",('Data 2022'!J28)*1000000/'Data 2022'!I28)</f>
        <v>1759689.9224806202</v>
      </c>
      <c r="K28" s="119">
        <f>+IF('Data 2022'!I28=0,"",('Data 2022'!J28-'Data 2022'!K28)*1000000/'Data 2022'!I28)</f>
        <v>1387596.8992248061</v>
      </c>
      <c r="L28" s="120">
        <f>+IF('Data 2022'!I28=0,"",'Data 2022'!I28*1000/'Data 2022'!C28)</f>
        <v>0.41891277521595116</v>
      </c>
      <c r="M28" s="119">
        <f>+IF('Data 2022'!I28=0,"",'Data 2022'!J28*1000000/'Data 2022'!C28)</f>
        <v>737.15658894589853</v>
      </c>
      <c r="N28" s="119">
        <f>+IF('Data 2022'!L28=0,"",('Data 2022'!M28)*1000000/'Data 2022'!L28)</f>
        <v>729277.56653992401</v>
      </c>
      <c r="O28" s="119">
        <f>+IF('Data 2022'!L28=0,"",('Data 2022'!M28-'Data 2022'!N28)*1000000/'Data 2022'!L28)</f>
        <v>662357.4144486693</v>
      </c>
      <c r="P28" s="120">
        <f>+IF('Data 2022'!L28=0,"",'Data 2022'!L28*1000/'Data 2022'!C28)</f>
        <v>4.2703123985191924</v>
      </c>
      <c r="Q28" s="119">
        <f>+IF('Data 2022'!L28=0,"",'Data 2022'!M28*1000000/'Data 2022'!C28)</f>
        <v>3114.2430343573424</v>
      </c>
      <c r="R28" s="119">
        <f>+IF('Data 2022'!O28=0,"",('Data 2022'!P28)*1000000/'Data 2022'!O28)</f>
        <v>73298.429319371731</v>
      </c>
      <c r="S28" s="119">
        <f>+IF('Data 2022'!O28=0,"",('Data 2022'!P28-'Data 2022'!Q28)*1000000/'Data 2022'!O28)</f>
        <v>72425.828970331597</v>
      </c>
      <c r="T28" s="120">
        <f>+IF('Data 2022'!O28=0,"",'Data 2022'!O28*1000/'Data 2022'!C28)</f>
        <v>7.4430083782555041</v>
      </c>
      <c r="U28" s="119">
        <f>+IF('Data 2022'!O28=0,"",'Data 2022'!P28*1000000/'Data 2022'!C28)</f>
        <v>545.56082353705267</v>
      </c>
      <c r="V28" s="119">
        <f>+IF('Data 2022'!X28=0,"",('Data 2022'!Y28)*1000000/'Data 2022'!X28)</f>
        <v>1190709.0464547677</v>
      </c>
      <c r="W28" s="119">
        <f>+IF('Data 2022'!X28=0,"",('Data 2022'!Y28-'Data 2022'!Z28)*1000000/'Data 2022'!X28)</f>
        <v>1007334.9633251834</v>
      </c>
      <c r="X28" s="120">
        <f>+IF('Data 2022'!X28=0,"",'Data 2022'!X28*1000/'Data 2022'!C28)</f>
        <v>1.3281808144443723</v>
      </c>
      <c r="Y28" s="119">
        <f>+IF('Data 2022'!X28=0,"",'Data 2022'!Y28*1000000/'Data 2022'!C28)</f>
        <v>1581.4769110865752</v>
      </c>
      <c r="Z28" s="119">
        <f>+IF('Data 2022'!AA28=0,"",('Data 2022'!AB28)*1000000/'Data 2022'!AA28)</f>
        <v>857493.85749385739</v>
      </c>
      <c r="AA28" s="119">
        <f>+IF('Data 2022'!AA28=0,"",('Data 2022'!AB28-'Data 2022'!AC28)*1000000/'Data 2022'!AA28)</f>
        <v>759213.75921375921</v>
      </c>
      <c r="AB28" s="120">
        <f>+IF('Data 2022'!AA28=0,"",'Data 2022'!AA28*1000/'Data 2022'!C28)</f>
        <v>1.3216860427355979</v>
      </c>
      <c r="AC28" s="119">
        <f>+IF('Data 2022'!AA28=0,"",'Data 2022'!AB28*1000000/'Data 2022'!C28)</f>
        <v>1133.3376631811391</v>
      </c>
      <c r="AD28" s="119">
        <f>+IF('Data 2022'!AD28=0,"",('Data 2022'!AE28)*1000000/'Data 2022'!AD28)</f>
        <v>16267.942583732058</v>
      </c>
      <c r="AE28" s="119">
        <f>+IF('Data 2022'!AD28=0,"",('Data 2022'!AE28-'Data 2022'!AF28)*1000000/'Data 2022'!AD28)</f>
        <v>16267.942583732058</v>
      </c>
      <c r="AF28" s="120">
        <f>+IF('Data 2022'!AD28=0,"",'Data 2022'!AD28*1000/'Data 2022'!C28)</f>
        <v>3.393518217834643</v>
      </c>
      <c r="AG28" s="119">
        <f>+IF('Data 2022'!AD28=0,"",'Data 2022'!AE28*1000000/'Data 2022'!C28)</f>
        <v>55.205559524582711</v>
      </c>
      <c r="AH28" s="119">
        <f>+IF('Data 2022'!AG28=0,"",('Data 2022'!AH28)*1000000/'Data 2022'!AG28)</f>
        <v>183235.86744639376</v>
      </c>
      <c r="AI28" s="119">
        <f>+IF('Data 2022'!AG28=0,"",('Data 2022'!AH28-'Data 2022'!AI28)*1000000/'Data 2022'!AG28)</f>
        <v>179337.23196881096</v>
      </c>
      <c r="AJ28" s="120">
        <f>+IF('Data 2022'!AG28=0,"",'Data 2022'!AG28*1000/'Data 2022'!C28)</f>
        <v>1.6659089433006429</v>
      </c>
      <c r="AK28" s="119">
        <f>+IF('Data 2022'!AG28=0,"",'Data 2022'!AH28*1000000/'Data 2022'!C28)</f>
        <v>305.25427031239855</v>
      </c>
      <c r="AL28" s="119">
        <f>+IF('Data 2022'!AJ28=0,"",('Data 2022'!AK28)*1000000/'Data 2022'!AJ28)</f>
        <v>211788.2117882118</v>
      </c>
      <c r="AM28" s="119">
        <f>+IF('Data 2022'!AJ28=0,"",('Data 2022'!AK28-'Data 2022'!AL28)*1000000/'Data 2022'!AJ28)</f>
        <v>211788.2117882118</v>
      </c>
      <c r="AN28" s="120">
        <f>+IF('Data 2022'!AJ28=0,"",'Data 2022'!AJ28*1000/'Data 2022'!C28)</f>
        <v>3.2506332402416054</v>
      </c>
      <c r="AO28" s="119">
        <f>+IF('Data 2022'!AJ28=0,"",'Data 2022'!AK28*1000000/'Data 2022'!C28)</f>
        <v>688.44580113009033</v>
      </c>
      <c r="AP28" s="119">
        <f>+IF('Data 2022'!AM28=0,"",('Data 2022'!AN28)*1000000/'Data 2022'!AM28)</f>
        <v>84415.58441558441</v>
      </c>
      <c r="AQ28" s="119" t="e">
        <f>+IF('Data 2022'!AM28=0,"",('Data 2022'!AN28-'Data 2022'!#REF!)*1000000/'Data 2022'!AM28)</f>
        <v>#REF!</v>
      </c>
      <c r="AR28" s="120">
        <f>+IF('Data 2022'!AM28=0,"",'Data 2022'!AM28*1000/'Data 2022'!C28)</f>
        <v>0.50009742157563164</v>
      </c>
      <c r="AS28" s="119">
        <f>+IF('Data 2022'!AM28=0,"",'Data 2022'!AN28*1000000/'Data 2022'!C28)</f>
        <v>42.216016107033838</v>
      </c>
      <c r="AT28" s="119">
        <f>+IF('Data 2022'!AO28=0,"",('Data 2022'!AP28)*1000000/'Data 2022'!AO28)</f>
        <v>79207.920792079211</v>
      </c>
      <c r="AU28" s="119" t="e">
        <f>+IF('Data 2022'!AO28=0,"",('Data 2022'!AP28-'Data 2022'!#REF!)*1000000/'Data 2022'!AO28)</f>
        <v>#REF!</v>
      </c>
      <c r="AV28" s="120">
        <f>+IF('Data 2022'!AO28=0,"",'Data 2022'!AO28*1000/'Data 2022'!C28)</f>
        <v>0.98395791387932718</v>
      </c>
      <c r="AW28" s="119">
        <f>+IF('Data 2022'!AO28=0,"",'Data 2022'!AP28*1000000/'Data 2022'!C28)</f>
        <v>77.937260505293239</v>
      </c>
      <c r="AX28" s="119">
        <f>+IF('Data 2022'!U28=0,"",('Data 2022'!V28)*1000000/'Data 2022'!U28)</f>
        <v>696078.43137254904</v>
      </c>
      <c r="AY28" s="119">
        <f>+IF('Data 2022'!U28=0,"",('Data 2022'!V28-'Data 2022'!W28)*1000000/'Data 2022'!U28)</f>
        <v>348039.21568627452</v>
      </c>
      <c r="AZ28" s="120">
        <f>+IF('Data 2022'!U28=0,"",'Data 2022'!U28*1000/'Data 2022'!C28)</f>
        <v>0.33123335714749624</v>
      </c>
      <c r="BA28" s="119">
        <f>+IF('Data 2022'!U28=0,"",'Data 2022'!V28*1000000/'Data 2022'!C28)</f>
        <v>230.56439566149251</v>
      </c>
      <c r="BB28" s="119">
        <f>+IF(AT28="","",+IF('Data 2022'!BC28=0,0,('Data 2022'!BD28)*1000000/'Data 2022'!BC28))</f>
        <v>346623.91093901265</v>
      </c>
      <c r="BC28" s="119" t="e">
        <f>+IF(AU28="","",+IF('Data 2022'!BC28=0,"",('Data 2022'!BD28-'Data 2022'!BE28)*1000000/'Data 2022'!BC28))</f>
        <v>#REF!</v>
      </c>
      <c r="BD28" s="120">
        <f>+IF(AV28="","",IF('Data 2022'!BC28=0,"",'Data 2022'!BC28*1000/'Data 2022'!C28))</f>
        <v>26.836396700655968</v>
      </c>
      <c r="BE28" s="119">
        <f>+IF(AW28="","",IF('Data 2022'!BC28=0,"",('Data 2022'!BD28-'Data 2022'!BE28)*1000000/'Data 2022'!C28))</f>
        <v>8287.3287003961814</v>
      </c>
      <c r="BF28" s="119">
        <f>+IF('Data 2022'!BC28-'Data 2022'!BF28=0,"",('Data 2022'!BD28-'Data 2022'!BG28)*1000000/('Data 2022'!BC28-'Data 2022'!BF28))</f>
        <v>362174.97117971058</v>
      </c>
      <c r="BG28" s="119" t="e">
        <f>+IF('Data 2022'!BC28-'Data 2022'!BF28=0,"",('Data 2022'!BD28-'Data 2022'!BE28-'Data 2022'!BG28-'Data 2022'!#REF!)*1000000/('Data 2022'!BC28-'Data 2022'!BF28))</f>
        <v>#REF!</v>
      </c>
      <c r="BH28" s="120">
        <f>+IF('Data 2022'!BC28-'Data 2022'!BF28=0,"",('Data 2022'!BC28-'Data 2022'!BF28)*1000/'Data 2022'!C28)</f>
        <v>25.352341365201006</v>
      </c>
      <c r="BI28" s="119" t="e">
        <f>+IF('Data 2022'!BC28-'Data 2022'!BF28=0,"",('Data 2022'!BD28-'Data 2022'!BE28-'Data 2022'!BG28-'Data 2022'!#REF!)*1000000/'Data 2022'!C28)</f>
        <v>#REF!</v>
      </c>
      <c r="BJ28" s="119">
        <f>+IF('Data 2022'!BF28=0,"",('Data 2022'!BG28)*1000000/'Data 2022'!BF28)</f>
        <v>80962.800875273519</v>
      </c>
      <c r="BK28" s="119" t="e">
        <f>+IF('Data 2022'!BF28=0,"",('Data 2022'!BG28-'Data 2022'!#REF!)*1000000/'Data 2022'!BF28)</f>
        <v>#REF!</v>
      </c>
      <c r="BL28" s="120">
        <f>+IF('Data 2022'!BF28=0,"",'Data 2022'!BF28*1000/'Data 2022'!C28)</f>
        <v>1.4840553354549588</v>
      </c>
      <c r="BM28" s="119" t="e">
        <f>+IF('Data 2022'!BF28=0,"",('Data 2022'!BG28-'Data 2022'!#REF!)*1000000/'Data 2022'!C28)</f>
        <v>#REF!</v>
      </c>
      <c r="BN28" s="119">
        <f>+IF('Data 2022'!L28+'Data 2022'!O28+'Data 2022'!X28+'Data 2022'!AA28=0,"",('Data 2022'!M28+'Data 2022'!P28+'Data 2022'!Y28+'Data 2022'!AB28)*1000000/('Data 2022'!L28+'Data 2022'!O28+'Data 2022'!X28+'Data 2022'!AA28))</f>
        <v>443816.41419850785</v>
      </c>
      <c r="BO28" s="119">
        <f>+IF('Data 2022'!L28+'Data 2022'!O28+'Data 2022'!X28+'Data 2022'!AA28=0,"",('Data 2022'!M28-'Data 2022'!N28+'Data 2022'!P28-'Data 2022'!Q28+'Data 2022'!Y28-'Data 2022'!Z28+'Data 2022'!AB28-'Data 2022'!AC28)*1000000/('Data 2022'!L28+'Data 2022'!O28+'Data 2022'!X28+'Data 2022'!AA28))</f>
        <v>397467.78204838349</v>
      </c>
      <c r="BP28" s="120">
        <f>+('Data 2022'!L28+'Data 2022'!O28+'Data 2022'!X28+'Data 2022'!AA28)*1000/'Data 2022'!C28</f>
        <v>14.363187633954665</v>
      </c>
      <c r="BQ28" s="119">
        <f>+('Data 2022'!M28-'Data 2022'!N28+'Data 2022'!P28-'Data 2022'!Q28+'Data 2022'!Y28-'Data 2022'!Z28+'Data 2022'!AB28-'Data 2022'!AC28)*1000000/('Data 2022'!C28)</f>
        <v>5708.9043320127294</v>
      </c>
      <c r="BR28" s="122">
        <f>+IF('Data 2022'!AU28=0,"",'Data 2022'!AU28*1000/'Data 2022'!$C28)</f>
        <v>1.9159576540884589</v>
      </c>
      <c r="BS28" s="122">
        <f>+IF('Data 2022'!AV28=0,"",'Data 2022'!AV28*1000/'Data 2022'!$C28)</f>
        <v>0.48710787815808276</v>
      </c>
      <c r="BT28" s="122">
        <f>+IF('Data 2022'!AS28=0,"",'Data 2022'!AS28*1000/'Data 2022'!$C28)</f>
        <v>0.38968630252646619</v>
      </c>
      <c r="BU28" s="122">
        <f>+IF('Data 2022'!AT28=0,"",'Data 2022'!AT28*1000/'Data 2022'!$C28)</f>
        <v>0.357212443982594</v>
      </c>
      <c r="BV28" s="122">
        <f>+IF('Data 2022'!AU28=0,"",'Data 2022'!AU28*1000/'Data 2022'!$C28)</f>
        <v>1.9159576540884589</v>
      </c>
      <c r="BW28" s="122">
        <f>+IF('Data 2022'!AV28=0,"",'Data 2022'!AV28*1000/'Data 2022'!$C28)</f>
        <v>0.48710787815808276</v>
      </c>
      <c r="BX28" s="122">
        <f>+IF('Data 2022'!AW28=0,"",'Data 2022'!AW28*1000/'Data 2022'!$C28)</f>
        <v>0.61700331233357153</v>
      </c>
      <c r="BY28" s="122">
        <f>+IF('Data 2022'!AX28=0,"",'Data 2022'!AX28*1000/'Data 2022'!$C28)</f>
        <v>0.19484315126323309</v>
      </c>
      <c r="BZ28" s="122">
        <f>+IF('Data 2022'!AY28=0,"",'Data 2022'!AY28*1000/'Data 2022'!$C28)</f>
        <v>0.94174189777229333</v>
      </c>
      <c r="CA28" s="122">
        <f>+IF('Data 2022'!AZ28=0,"",'Data 2022'!AZ28*1000/'Data 2022'!$C28)</f>
        <v>0.32473858543872181</v>
      </c>
      <c r="CB28" s="122">
        <f>+IF('Data 2022'!BA28=0,"",'Data 2022'!BA28*1000/'Data 2022'!$C28)</f>
        <v>3.8968630252646621</v>
      </c>
      <c r="CC28" s="122">
        <f>+IF('Data 2022'!BB28=0,"",'Data 2022'!BB28*1000/'Data 2022'!$C28)</f>
        <v>1.3963759173865038</v>
      </c>
      <c r="CF28" s="81" t="e">
        <f>+IF('Data 2022'!BD28-'Data 2022'!BG28-'Data 2022'!E28+'Data 2022'!BE28+'Data 2022'!#REF!+'Data 2022'!#REF!=0,"",('Data 2022'!BD28-'Data 2022'!BG28-'Data 2022'!E28+'Data 2022'!BE28+'Data 2022'!#REF!+'Data 2022'!#REF!)*1000000/('Data 2022'!BC28-'Data 2022'!BF28-'Data 2022'!D28))</f>
        <v>#REF!</v>
      </c>
      <c r="CG28" s="82">
        <f>+IF('Data 2022'!BD28-'Data 2022'!BG28-'Data 2022'!E28=0,"",('Data 2022'!BD28-'Data 2022'!BG28-'Data 2022'!E28)*1000000/('Data 2022'!BC28-'Data 2022'!BF28-'Data 2022'!D28))</f>
        <v>363811.88801544625</v>
      </c>
      <c r="CH28" s="83">
        <f>+IF('Data 2022'!BC28-'Data 2022'!BF28-'Data 2022'!D28=0,"",('Data 2022'!BC28-'Data 2022'!BF28-'Data 2022'!D28)*1000/'Data 2022'!C28)</f>
        <v>23.546794830161712</v>
      </c>
      <c r="CI28" s="84">
        <f>+IF('Data 2022'!BD28-'Data 2022'!BG28-'Data 2022'!E28=0,"",('Data 2022'!BD28-'Data 2022'!BG28-'Data 2022'!E28)*1000000/'Data 2022'!C28)</f>
        <v>8566.6038838734821</v>
      </c>
    </row>
    <row r="29" spans="1:87" x14ac:dyDescent="0.25">
      <c r="A29" s="92" t="s">
        <v>25</v>
      </c>
      <c r="B29" s="119">
        <f>+IF('Data 2022'!D29=0,"",('Data 2022'!E29)*1000000/'Data 2022'!D29)</f>
        <v>318181.81818181818</v>
      </c>
      <c r="C29" s="119" t="e">
        <f>+IF('Data 2022'!D29=0,"",('Data 2022'!E29-'Data 2022'!#REF!)*1000000/'Data 2022'!D29)</f>
        <v>#REF!</v>
      </c>
      <c r="D29" s="120">
        <f>+IF('Data 2022'!D29=0,"",'Data 2022'!D29*1000/'Data 2022'!C29)</f>
        <v>1.6300744842647117</v>
      </c>
      <c r="E29" s="119">
        <f>+IF('Data 2022'!D29=0,"",'Data 2022'!E29*1000000/'Data 2022'!C29)</f>
        <v>518.66006317513552</v>
      </c>
      <c r="F29" s="121">
        <f>+IF('Data 2022'!F29=0,"",('Data 2022'!G29)*1000000/'Data 2022'!F29)</f>
        <v>78947.368421052641</v>
      </c>
      <c r="G29" s="121">
        <f>+IF('Data 2022'!F29=0,"",('Data 2022'!G29-'Data 2022'!H29)*1000000/'Data 2022'!F29)</f>
        <v>78947.368421052641</v>
      </c>
      <c r="H29" s="120">
        <f>+IF('Data 2022'!F29=0,"",'Data 2022'!F29*1000/'Data 2022'!C29)</f>
        <v>1.1855087158288811</v>
      </c>
      <c r="I29" s="119">
        <f>+IF('Data 2022'!F29=0,"",'Data 2022'!G29*1000000/'Data 2022'!C29)</f>
        <v>93.592793354911677</v>
      </c>
      <c r="J29" s="119">
        <f>+IF('Data 2022'!I29=0,"",('Data 2022'!J29)*1000000/'Data 2022'!I29)</f>
        <v>1390000</v>
      </c>
      <c r="K29" s="119">
        <f>+IF('Data 2022'!I29=0,"",('Data 2022'!J29-'Data 2022'!K29)*1000000/'Data 2022'!I29)</f>
        <v>1260000</v>
      </c>
      <c r="L29" s="120">
        <f>+IF('Data 2022'!I29=0,"",'Data 2022'!I29*1000/'Data 2022'!C29)</f>
        <v>0.38996997231213198</v>
      </c>
      <c r="M29" s="119">
        <f>+IF('Data 2022'!I29=0,"",'Data 2022'!J29*1000000/'Data 2022'!C29)</f>
        <v>542.05826151386339</v>
      </c>
      <c r="N29" s="119">
        <f>+IF('Data 2022'!L29=0,"",('Data 2022'!M29)*1000000/'Data 2022'!L29)</f>
        <v>594636.01532567048</v>
      </c>
      <c r="O29" s="119">
        <f>+IF('Data 2022'!L29=0,"",('Data 2022'!M29-'Data 2022'!N29)*1000000/'Data 2022'!L29)</f>
        <v>547126.43678160908</v>
      </c>
      <c r="P29" s="120">
        <f>+IF('Data 2022'!L29=0,"",'Data 2022'!L29*1000/'Data 2022'!C29)</f>
        <v>2.5445540693366611</v>
      </c>
      <c r="Q29" s="119">
        <f>+IF('Data 2022'!L29=0,"",'Data 2022'!M29*1000000/'Data 2022'!C29)</f>
        <v>1513.0834925710719</v>
      </c>
      <c r="R29" s="119">
        <f>+IF('Data 2022'!O29=0,"",('Data 2022'!P29)*1000000/'Data 2022'!O29)</f>
        <v>45367.412140575078</v>
      </c>
      <c r="S29" s="119">
        <f>+IF('Data 2022'!O29=0,"",('Data 2022'!P29-'Data 2022'!Q29)*1000000/'Data 2022'!O29)</f>
        <v>44408.945686900952</v>
      </c>
      <c r="T29" s="120">
        <f>+IF('Data 2022'!O29=0,"",'Data 2022'!O29*1000/'Data 2022'!C29)</f>
        <v>12.20606013336973</v>
      </c>
      <c r="U29" s="119">
        <f>+IF('Data 2022'!O29=0,"",'Data 2022'!P29*1000000/'Data 2022'!C29)</f>
        <v>553.75736068322738</v>
      </c>
      <c r="V29" s="119">
        <f>+IF('Data 2022'!X29=0,"",('Data 2022'!Y29)*1000000/'Data 2022'!X29)</f>
        <v>1096969.696969697</v>
      </c>
      <c r="W29" s="119">
        <f>+IF('Data 2022'!X29=0,"",('Data 2022'!Y29-'Data 2022'!Z29)*1000000/'Data 2022'!X29)</f>
        <v>1009090.9090909092</v>
      </c>
      <c r="X29" s="120">
        <f>+IF('Data 2022'!X29=0,"",'Data 2022'!X29*1000/'Data 2022'!C29)</f>
        <v>1.2869009086300356</v>
      </c>
      <c r="Y29" s="119">
        <f>+IF('Data 2022'!X29=0,"",'Data 2022'!Y29*1000000/'Data 2022'!C29)</f>
        <v>1411.6912997699178</v>
      </c>
      <c r="Z29" s="119">
        <f>+IF('Data 2022'!AA29=0,"",('Data 2022'!AB29)*1000000/'Data 2022'!AA29)</f>
        <v>639676.11336032394</v>
      </c>
      <c r="AA29" s="119">
        <f>+IF('Data 2022'!AA29=0,"",('Data 2022'!AB29-'Data 2022'!AC29)*1000000/'Data 2022'!AA29)</f>
        <v>594331.98380566796</v>
      </c>
      <c r="AB29" s="120">
        <f>+IF('Data 2022'!AA29=0,"",'Data 2022'!AA29*1000/'Data 2022'!C29)</f>
        <v>2.4080645790274149</v>
      </c>
      <c r="AC29" s="119">
        <f>+IF('Data 2022'!AA29=0,"",'Data 2022'!AB29*1000000/'Data 2022'!C29)</f>
        <v>1540.3813906329212</v>
      </c>
      <c r="AD29" s="119">
        <f>+IF('Data 2022'!AD29=0,"",('Data 2022'!AE29)*1000000/'Data 2022'!AD29)</f>
        <v>26423.690205011389</v>
      </c>
      <c r="AE29" s="119">
        <f>+IF('Data 2022'!AD29=0,"",('Data 2022'!AE29-'Data 2022'!AF29)*1000000/'Data 2022'!AD29)</f>
        <v>26423.690205011389</v>
      </c>
      <c r="AF29" s="120">
        <f>+IF('Data 2022'!AD29=0,"",'Data 2022'!AD29*1000/'Data 2022'!C29)</f>
        <v>4.2799204461256481</v>
      </c>
      <c r="AG29" s="119">
        <f>+IF('Data 2022'!AD29=0,"",'Data 2022'!AE29*1000000/'Data 2022'!C29)</f>
        <v>113.09129197051827</v>
      </c>
      <c r="AH29" s="119">
        <f>+IF('Data 2022'!AG29=0,"",('Data 2022'!AH29)*1000000/'Data 2022'!AG29)</f>
        <v>127014.21800947867</v>
      </c>
      <c r="AI29" s="119">
        <f>+IF('Data 2022'!AG29=0,"",('Data 2022'!AH29-'Data 2022'!AI29)*1000000/'Data 2022'!AG29)</f>
        <v>127014.21800947867</v>
      </c>
      <c r="AJ29" s="120">
        <f>+IF('Data 2022'!AG29=0,"",'Data 2022'!AG29*1000/'Data 2022'!C29)</f>
        <v>2.0570916039464962</v>
      </c>
      <c r="AK29" s="119">
        <f>+IF('Data 2022'!AG29=0,"",'Data 2022'!AH29*1000000/'Data 2022'!C29)</f>
        <v>261.27988144912842</v>
      </c>
      <c r="AL29" s="119">
        <f>+IF('Data 2022'!AJ29=0,"",('Data 2022'!AK29)*1000000/'Data 2022'!AJ29)</f>
        <v>157213.9303482587</v>
      </c>
      <c r="AM29" s="119">
        <f>+IF('Data 2022'!AJ29=0,"",('Data 2022'!AK29-'Data 2022'!AL29)*1000000/'Data 2022'!AJ29)</f>
        <v>153233.83084577115</v>
      </c>
      <c r="AN29" s="120">
        <f>+IF('Data 2022'!AJ29=0,"",'Data 2022'!AJ29*1000/'Data 2022'!C29)</f>
        <v>3.9191982217369263</v>
      </c>
      <c r="AO29" s="119">
        <f>+IF('Data 2022'!AJ29=0,"",'Data 2022'!AK29*1000000/'Data 2022'!C29)</f>
        <v>616.15255625316854</v>
      </c>
      <c r="AP29" s="119">
        <f>+IF('Data 2022'!AM29=0,"",('Data 2022'!AN29)*1000000/'Data 2022'!AM29)</f>
        <v>200000</v>
      </c>
      <c r="AQ29" s="119" t="e">
        <f>+IF('Data 2022'!AM29=0,"",('Data 2022'!AN29-'Data 2022'!#REF!)*1000000/'Data 2022'!AM29)</f>
        <v>#REF!</v>
      </c>
      <c r="AR29" s="120">
        <f>+IF('Data 2022'!AM29=0,"",'Data 2022'!AM29*1000/'Data 2022'!C29)</f>
        <v>7.79939944624264E-2</v>
      </c>
      <c r="AS29" s="119">
        <f>+IF('Data 2022'!AM29=0,"",'Data 2022'!AN29*1000000/'Data 2022'!C29)</f>
        <v>15.598798892485279</v>
      </c>
      <c r="AT29" s="119">
        <f>+IF('Data 2022'!AO29=0,"",('Data 2022'!AP29)*1000000/'Data 2022'!AO29)</f>
        <v>280851.06382978725</v>
      </c>
      <c r="AU29" s="119" t="e">
        <f>+IF('Data 2022'!AO29=0,"",('Data 2022'!AP29-'Data 2022'!#REF!)*1000000/'Data 2022'!AO29)</f>
        <v>#REF!</v>
      </c>
      <c r="AV29" s="120">
        <f>+IF('Data 2022'!AO29=0,"",'Data 2022'!AO29*1000/'Data 2022'!C29)</f>
        <v>1.8328588698670203</v>
      </c>
      <c r="AW29" s="119">
        <f>+IF('Data 2022'!AO29=0,"",'Data 2022'!AP29*1000000/'Data 2022'!C29)</f>
        <v>514.76036345201419</v>
      </c>
      <c r="AX29" s="119">
        <f>+IF('Data 2022'!U29=0,"",('Data 2022'!V29)*1000000/'Data 2022'!U29)</f>
        <v>570048.30917874398</v>
      </c>
      <c r="AY29" s="119">
        <f>+IF('Data 2022'!U29=0,"",('Data 2022'!V29-'Data 2022'!W29)*1000000/'Data 2022'!U29)</f>
        <v>265700.48309178749</v>
      </c>
      <c r="AZ29" s="120">
        <f>+IF('Data 2022'!U29=0,"",'Data 2022'!U29*1000/'Data 2022'!C29)</f>
        <v>0.80723784268611321</v>
      </c>
      <c r="BA29" s="119">
        <f>+IF('Data 2022'!U29=0,"",'Data 2022'!V29*1000000/'Data 2022'!C29)</f>
        <v>460.16456732831574</v>
      </c>
      <c r="BB29" s="119">
        <f>+IF(AT29="","",+IF('Data 2022'!BC29=0,0,('Data 2022'!BD29)*1000000/'Data 2022'!BC29))</f>
        <v>235499.49318616965</v>
      </c>
      <c r="BC29" s="119" t="e">
        <f>+IF(AU29="","",+IF('Data 2022'!BC29=0,"",('Data 2022'!BD29-'Data 2022'!BE29)*1000000/'Data 2022'!BC29))</f>
        <v>#REF!</v>
      </c>
      <c r="BD29" s="120">
        <f>+IF(AV29="","",IF('Data 2022'!BC29=0,"",'Data 2022'!BC29*1000/'Data 2022'!C29))</f>
        <v>34.625433841594194</v>
      </c>
      <c r="BE29" s="119">
        <f>+IF(AW29="","",IF('Data 2022'!BC29=0,"",('Data 2022'!BD29-'Data 2022'!BE29)*1000000/'Data 2022'!C29))</f>
        <v>7487.4234683929353</v>
      </c>
      <c r="BF29" s="119">
        <f>+IF('Data 2022'!BC29-'Data 2022'!BF29=0,"",('Data 2022'!BD29-'Data 2022'!BG29)*1000000/('Data 2022'!BC29-'Data 2022'!BF29))</f>
        <v>233043.27095005367</v>
      </c>
      <c r="BG29" s="119" t="e">
        <f>+IF('Data 2022'!BC29-'Data 2022'!BF29=0,"",('Data 2022'!BD29-'Data 2022'!BE29-'Data 2022'!BG29-'Data 2022'!#REF!)*1000000/('Data 2022'!BC29-'Data 2022'!BF29))</f>
        <v>#REF!</v>
      </c>
      <c r="BH29" s="120">
        <f>+IF('Data 2022'!BC29-'Data 2022'!BF29=0,"",('Data 2022'!BC29-'Data 2022'!BF29)*1000/'Data 2022'!C29)</f>
        <v>32.714580977264752</v>
      </c>
      <c r="BI29" s="119" t="e">
        <f>+IF('Data 2022'!BC29-'Data 2022'!BF29=0,"",('Data 2022'!BD29-'Data 2022'!BE29-'Data 2022'!BG29-'Data 2022'!#REF!)*1000000/'Data 2022'!C29)</f>
        <v>#REF!</v>
      </c>
      <c r="BJ29" s="119">
        <f>+IF('Data 2022'!BF29=0,"",('Data 2022'!BG29)*1000000/'Data 2022'!BF29)</f>
        <v>277551.02040816325</v>
      </c>
      <c r="BK29" s="119" t="e">
        <f>+IF('Data 2022'!BF29=0,"",('Data 2022'!BG29-'Data 2022'!#REF!)*1000000/'Data 2022'!BF29)</f>
        <v>#REF!</v>
      </c>
      <c r="BL29" s="120">
        <f>+IF('Data 2022'!BF29=0,"",'Data 2022'!BF29*1000/'Data 2022'!C29)</f>
        <v>1.9108528643294467</v>
      </c>
      <c r="BM29" s="119" t="e">
        <f>+IF('Data 2022'!BF29=0,"",('Data 2022'!BG29-'Data 2022'!#REF!)*1000000/'Data 2022'!C29)</f>
        <v>#REF!</v>
      </c>
      <c r="BN29" s="119">
        <f>+IF('Data 2022'!L29+'Data 2022'!O29+'Data 2022'!X29+'Data 2022'!AA29=0,"",('Data 2022'!M29+'Data 2022'!P29+'Data 2022'!Y29+'Data 2022'!AB29)*1000000/('Data 2022'!L29+'Data 2022'!O29+'Data 2022'!X29+'Data 2022'!AA29))</f>
        <v>272093.02325581393</v>
      </c>
      <c r="BO29" s="119">
        <f>+IF('Data 2022'!L29+'Data 2022'!O29+'Data 2022'!X29+'Data 2022'!AA29=0,"",('Data 2022'!M29-'Data 2022'!N29+'Data 2022'!P29-'Data 2022'!Q29+'Data 2022'!Y29-'Data 2022'!Z29+'Data 2022'!AB29-'Data 2022'!AC29)*1000000/('Data 2022'!L29+'Data 2022'!O29+'Data 2022'!X29+'Data 2022'!AA29))</f>
        <v>252854.12262156449</v>
      </c>
      <c r="BP29" s="120">
        <f>+('Data 2022'!L29+'Data 2022'!O29+'Data 2022'!X29+'Data 2022'!AA29)*1000/'Data 2022'!C29</f>
        <v>18.445579690363843</v>
      </c>
      <c r="BQ29" s="119">
        <f>+('Data 2022'!M29-'Data 2022'!N29+'Data 2022'!P29-'Data 2022'!Q29+'Data 2022'!Y29-'Data 2022'!Z29+'Data 2022'!AB29-'Data 2022'!AC29)*1000000/('Data 2022'!C29)</f>
        <v>4664.0408688530979</v>
      </c>
      <c r="BR29" s="122">
        <f>+IF('Data 2022'!AU29=0,"",'Data 2022'!AU29*1000/'Data 2022'!$C29)</f>
        <v>0.66294895293062439</v>
      </c>
      <c r="BS29" s="122">
        <f>+IF('Data 2022'!AV29=0,"",'Data 2022'!AV29*1000/'Data 2022'!$C29)</f>
        <v>3.89969972312132E-2</v>
      </c>
      <c r="BT29" s="122" t="str">
        <f>+IF('Data 2022'!AS29=0,"",'Data 2022'!AS29*1000/'Data 2022'!$C29)</f>
        <v/>
      </c>
      <c r="BU29" s="122" t="str">
        <f>+IF('Data 2022'!AT29=0,"",'Data 2022'!AT29*1000/'Data 2022'!$C29)</f>
        <v/>
      </c>
      <c r="BV29" s="122">
        <f>+IF('Data 2022'!AU29=0,"",'Data 2022'!AU29*1000/'Data 2022'!$C29)</f>
        <v>0.66294895293062439</v>
      </c>
      <c r="BW29" s="122">
        <f>+IF('Data 2022'!AV29=0,"",'Data 2022'!AV29*1000/'Data 2022'!$C29)</f>
        <v>3.89969972312132E-2</v>
      </c>
      <c r="BX29" s="122">
        <f>+IF('Data 2022'!AW29=0,"",'Data 2022'!AW29*1000/'Data 2022'!$C29)</f>
        <v>0.46796396677455837</v>
      </c>
      <c r="BY29" s="122">
        <f>+IF('Data 2022'!AX29=0,"",'Data 2022'!AX29*1000/'Data 2022'!$C29)</f>
        <v>0.19498498615606599</v>
      </c>
      <c r="BZ29" s="122">
        <f>+IF('Data 2022'!AY29=0,"",'Data 2022'!AY29*1000/'Data 2022'!$C29)</f>
        <v>1.013921928011543</v>
      </c>
      <c r="CA29" s="122">
        <f>+IF('Data 2022'!AZ29=0,"",'Data 2022'!AZ29*1000/'Data 2022'!$C29)</f>
        <v>7.79939944624264E-2</v>
      </c>
      <c r="CB29" s="122">
        <f>+IF('Data 2022'!BA29=0,"",'Data 2022'!BA29*1000/'Data 2022'!$C29)</f>
        <v>2.1448348477167256</v>
      </c>
      <c r="CC29" s="122">
        <f>+IF('Data 2022'!BB29=0,"",'Data 2022'!BB29*1000/'Data 2022'!$C29)</f>
        <v>0.3119759778497056</v>
      </c>
      <c r="CF29" s="81" t="e">
        <f>+IF('Data 2022'!BD29-'Data 2022'!BG29-'Data 2022'!E29+'Data 2022'!BE29+'Data 2022'!#REF!+'Data 2022'!#REF!=0,"",('Data 2022'!BD29-'Data 2022'!BG29-'Data 2022'!E29+'Data 2022'!BE29+'Data 2022'!#REF!+'Data 2022'!#REF!)*1000000/('Data 2022'!BC29-'Data 2022'!BF29-'Data 2022'!D29))</f>
        <v>#REF!</v>
      </c>
      <c r="CG29" s="82">
        <f>+IF('Data 2022'!BD29-'Data 2022'!BG29-'Data 2022'!E29=0,"",('Data 2022'!BD29-'Data 2022'!BG29-'Data 2022'!E29)*1000000/('Data 2022'!BC29-'Data 2022'!BF29-'Data 2022'!D29))</f>
        <v>228578.5974156317</v>
      </c>
      <c r="CH29" s="83">
        <f>+IF('Data 2022'!BC29-'Data 2022'!BF29-'Data 2022'!D29=0,"",('Data 2022'!BC29-'Data 2022'!BF29-'Data 2022'!D29)*1000/'Data 2022'!C29)</f>
        <v>31.084506493000038</v>
      </c>
      <c r="CI29" s="84">
        <f>+IF('Data 2022'!BD29-'Data 2022'!BG29-'Data 2022'!E29=0,"",('Data 2022'!BD29-'Data 2022'!BG29-'Data 2022'!E29)*1000000/'Data 2022'!C29)</f>
        <v>7105.2528955270454</v>
      </c>
    </row>
    <row r="30" spans="1:87" x14ac:dyDescent="0.25">
      <c r="A30" s="97" t="s">
        <v>26</v>
      </c>
      <c r="B30" s="119">
        <f>+IF('Data 2022'!D30=0,"",('Data 2022'!E30)*1000000/'Data 2022'!D30)</f>
        <v>265517.24137931032</v>
      </c>
      <c r="C30" s="119" t="e">
        <f>+IF('Data 2022'!D30=0,"",('Data 2022'!E30-'Data 2022'!#REF!)*1000000/'Data 2022'!D30)</f>
        <v>#REF!</v>
      </c>
      <c r="D30" s="120">
        <f>+IF('Data 2022'!D30=0,"",'Data 2022'!D30*1000/'Data 2022'!C30)</f>
        <v>2.3066215947504474</v>
      </c>
      <c r="E30" s="119">
        <f>+IF('Data 2022'!D30=0,"",'Data 2022'!E30*1000000/'Data 2022'!C30)</f>
        <v>612.44780274408436</v>
      </c>
      <c r="F30" s="121">
        <f>+IF('Data 2022'!F30=0,"",('Data 2022'!G30)*1000000/'Data 2022'!F30)</f>
        <v>1700000</v>
      </c>
      <c r="G30" s="121">
        <f>+IF('Data 2022'!F30=0,"",('Data 2022'!G30-'Data 2022'!H30)*1000000/'Data 2022'!F30)</f>
        <v>1700000</v>
      </c>
      <c r="H30" s="120">
        <f>+IF('Data 2022'!F30=0,"",'Data 2022'!F30*1000/'Data 2022'!C30)</f>
        <v>0.19884668920262477</v>
      </c>
      <c r="I30" s="119">
        <f>+IF('Data 2022'!F30=0,"",'Data 2022'!G30*1000000/'Data 2022'!C30)</f>
        <v>338.03937164446211</v>
      </c>
      <c r="J30" s="119">
        <f>+IF('Data 2022'!I30=0,"",('Data 2022'!J30)*1000000/'Data 2022'!I30)</f>
        <v>1550000</v>
      </c>
      <c r="K30" s="119">
        <f>+IF('Data 2022'!I30=0,"",('Data 2022'!J30-'Data 2022'!K30)*1000000/'Data 2022'!I30)</f>
        <v>912500.00000000012</v>
      </c>
      <c r="L30" s="120">
        <f>+IF('Data 2022'!I30=0,"",'Data 2022'!I30*1000/'Data 2022'!C30)</f>
        <v>0.63630940544839931</v>
      </c>
      <c r="M30" s="119">
        <f>+IF('Data 2022'!I30=0,"",'Data 2022'!J30*1000000/'Data 2022'!C30)</f>
        <v>986.27957844501884</v>
      </c>
      <c r="N30" s="119">
        <f>+IF('Data 2022'!L30=0,"",('Data 2022'!M30)*1000000/'Data 2022'!L30)</f>
        <v>830000</v>
      </c>
      <c r="O30" s="119">
        <f>+IF('Data 2022'!L30=0,"",('Data 2022'!M30-'Data 2022'!N30)*1000000/'Data 2022'!L30)</f>
        <v>774000</v>
      </c>
      <c r="P30" s="120">
        <f>+IF('Data 2022'!L30=0,"",'Data 2022'!L30*1000/'Data 2022'!C30)</f>
        <v>1.9884668920262478</v>
      </c>
      <c r="Q30" s="119">
        <f>+IF('Data 2022'!L30=0,"",'Data 2022'!M30*1000000/'Data 2022'!C30)</f>
        <v>1650.4275203817856</v>
      </c>
      <c r="R30" s="119">
        <f>+IF('Data 2022'!O30=0,"",('Data 2022'!P30)*1000000/'Data 2022'!O30)</f>
        <v>89285.71428571429</v>
      </c>
      <c r="S30" s="119">
        <f>+IF('Data 2022'!O30=0,"",('Data 2022'!P30-'Data 2022'!Q30)*1000000/'Data 2022'!O30)</f>
        <v>89285.71428571429</v>
      </c>
      <c r="T30" s="120">
        <f>+IF('Data 2022'!O30=0,"",'Data 2022'!O30*1000/'Data 2022'!C30)</f>
        <v>5.5677072976734934</v>
      </c>
      <c r="U30" s="119">
        <f>+IF('Data 2022'!O30=0,"",'Data 2022'!P30*1000000/'Data 2022'!C30)</f>
        <v>497.11672300656193</v>
      </c>
      <c r="V30" s="119">
        <f>+IF('Data 2022'!X30=0,"",('Data 2022'!Y30)*1000000/'Data 2022'!X30)</f>
        <v>1107317.0731707318</v>
      </c>
      <c r="W30" s="119">
        <f>+IF('Data 2022'!X30=0,"",('Data 2022'!Y30-'Data 2022'!Z30)*1000000/'Data 2022'!X30)</f>
        <v>926829.26829268294</v>
      </c>
      <c r="X30" s="120">
        <f>+IF('Data 2022'!X30=0,"",'Data 2022'!X30*1000/'Data 2022'!C30)</f>
        <v>1.6305428514615232</v>
      </c>
      <c r="Y30" s="119">
        <f>+IF('Data 2022'!X30=0,"",'Data 2022'!Y30*1000000/'Data 2022'!C30)</f>
        <v>1805.527937959833</v>
      </c>
      <c r="Z30" s="119">
        <f>+IF('Data 2022'!AA30=0,"",('Data 2022'!AB30)*1000000/'Data 2022'!AA30)</f>
        <v>902083.33333333337</v>
      </c>
      <c r="AA30" s="119">
        <f>+IF('Data 2022'!AA30=0,"",('Data 2022'!AB30-'Data 2022'!AC30)*1000000/'Data 2022'!AA30)</f>
        <v>870833.33333333337</v>
      </c>
      <c r="AB30" s="120">
        <f>+IF('Data 2022'!AA30=0,"",'Data 2022'!AA30*1000/'Data 2022'!C30)</f>
        <v>1.9089282163451979</v>
      </c>
      <c r="AC30" s="119">
        <f>+IF('Data 2022'!AA30=0,"",'Data 2022'!AB30*1000000/'Data 2022'!C30)</f>
        <v>1722.0123284947306</v>
      </c>
      <c r="AD30" s="119">
        <f>+IF('Data 2022'!AD30=0,"",('Data 2022'!AE30)*1000000/'Data 2022'!AD30)</f>
        <v>19736.842105263157</v>
      </c>
      <c r="AE30" s="119">
        <f>+IF('Data 2022'!AD30=0,"",('Data 2022'!AE30-'Data 2022'!AF30)*1000000/'Data 2022'!AD30)</f>
        <v>19736.842105263157</v>
      </c>
      <c r="AF30" s="120">
        <f>+IF('Data 2022'!AD30=0,"",'Data 2022'!AD30*1000/'Data 2022'!C30)</f>
        <v>3.0224696758798966</v>
      </c>
      <c r="AG30" s="119">
        <f>+IF('Data 2022'!AD30=0,"",'Data 2022'!AE30*1000000/'Data 2022'!C30)</f>
        <v>59.654006760787432</v>
      </c>
      <c r="AH30" s="119">
        <f>+IF('Data 2022'!AG30=0,"",('Data 2022'!AH30)*1000000/'Data 2022'!AG30)</f>
        <v>205882.35294117648</v>
      </c>
      <c r="AI30" s="119">
        <f>+IF('Data 2022'!AG30=0,"",('Data 2022'!AH30-'Data 2022'!AI30)*1000000/'Data 2022'!AG30)</f>
        <v>202941.17647058822</v>
      </c>
      <c r="AJ30" s="120">
        <f>+IF('Data 2022'!AG30=0,"",'Data 2022'!AG30*1000/'Data 2022'!C30)</f>
        <v>1.3521574865778485</v>
      </c>
      <c r="AK30" s="119">
        <f>+IF('Data 2022'!AG30=0,"",'Data 2022'!AH30*1000000/'Data 2022'!C30)</f>
        <v>278.3853648836747</v>
      </c>
      <c r="AL30" s="119">
        <f>+IF('Data 2022'!AJ30=0,"",('Data 2022'!AK30)*1000000/'Data 2022'!AJ30)</f>
        <v>141379.31034482759</v>
      </c>
      <c r="AM30" s="119">
        <f>+IF('Data 2022'!AJ30=0,"",('Data 2022'!AK30-'Data 2022'!AL30)*1000000/'Data 2022'!AJ30)</f>
        <v>129885.05747126437</v>
      </c>
      <c r="AN30" s="120">
        <f>+IF('Data 2022'!AJ30=0,"",'Data 2022'!AJ30*1000/'Data 2022'!C30)</f>
        <v>6.9198647842513425</v>
      </c>
      <c r="AO30" s="119">
        <f>+IF('Data 2022'!AJ30=0,"",'Data 2022'!AK30*1000000/'Data 2022'!C30)</f>
        <v>978.32571087691394</v>
      </c>
      <c r="AP30" s="119" t="str">
        <f>+IF('Data 2022'!AM30=0,"",('Data 2022'!AN30)*1000000/'Data 2022'!AM30)</f>
        <v/>
      </c>
      <c r="AQ30" s="119" t="str">
        <f>+IF('Data 2022'!AM30=0,"",('Data 2022'!AN30-'Data 2022'!#REF!)*1000000/'Data 2022'!AM30)</f>
        <v/>
      </c>
      <c r="AR30" s="120" t="str">
        <f>+IF('Data 2022'!AM30=0,"",'Data 2022'!AM30*1000/'Data 2022'!C30)</f>
        <v/>
      </c>
      <c r="AS30" s="119" t="str">
        <f>+IF('Data 2022'!AM30=0,"",'Data 2022'!AN30*1000000/'Data 2022'!C30)</f>
        <v/>
      </c>
      <c r="AT30" s="119" t="str">
        <f>+IF('Data 2022'!AO30=0,"",('Data 2022'!AP30)*1000000/'Data 2022'!AO30)</f>
        <v/>
      </c>
      <c r="AU30" s="119" t="str">
        <f>+IF('Data 2022'!AO30=0,"",('Data 2022'!AP30-'Data 2022'!#REF!)*1000000/'Data 2022'!AO30)</f>
        <v/>
      </c>
      <c r="AV30" s="120" t="str">
        <f>+IF('Data 2022'!AO30=0,"",'Data 2022'!AO30*1000/'Data 2022'!C30)</f>
        <v/>
      </c>
      <c r="AW30" s="119" t="str">
        <f>+IF('Data 2022'!AO30=0,"",'Data 2022'!AP30*1000000/'Data 2022'!C30)</f>
        <v/>
      </c>
      <c r="AX30" s="119">
        <f>+IF('Data 2022'!U30=0,"",('Data 2022'!V30)*1000000/'Data 2022'!U30)</f>
        <v>1000000</v>
      </c>
      <c r="AY30" s="119">
        <f>+IF('Data 2022'!U30=0,"",('Data 2022'!V30-'Data 2022'!W30)*1000000/'Data 2022'!U30)</f>
        <v>333333.33333333331</v>
      </c>
      <c r="AZ30" s="120">
        <f>+IF('Data 2022'!U30=0,"",'Data 2022'!U30*1000/'Data 2022'!C30)</f>
        <v>0.3579240405647246</v>
      </c>
      <c r="BA30" s="119">
        <f>+IF('Data 2022'!U30=0,"",'Data 2022'!V30*1000000/'Data 2022'!C30)</f>
        <v>357.92404056472458</v>
      </c>
      <c r="BB30" s="119" t="str">
        <f>+IF(AT30="","",+IF('Data 2022'!BC30=0,0,('Data 2022'!BD30)*1000000/'Data 2022'!BC30))</f>
        <v/>
      </c>
      <c r="BC30" s="119" t="str">
        <f>+IF(AU30="","",+IF('Data 2022'!BC30=0,"",('Data 2022'!BD30-'Data 2022'!BE30)*1000000/'Data 2022'!BC30))</f>
        <v/>
      </c>
      <c r="BD30" s="120" t="str">
        <f>+IF(AV30="","",IF('Data 2022'!BC30=0,"",'Data 2022'!BC30*1000/'Data 2022'!C30))</f>
        <v/>
      </c>
      <c r="BE30" s="119" t="str">
        <f>+IF(AW30="","",IF('Data 2022'!BC30=0,"",('Data 2022'!BD30-'Data 2022'!BE30)*1000000/'Data 2022'!C30))</f>
        <v/>
      </c>
      <c r="BF30" s="119">
        <f>+IF('Data 2022'!BC30-'Data 2022'!BF30=0,"",('Data 2022'!BD30-'Data 2022'!BG30)*1000000/('Data 2022'!BC30-'Data 2022'!BF30))</f>
        <v>358678.95545314898</v>
      </c>
      <c r="BG30" s="119" t="e">
        <f>+IF('Data 2022'!BC30-'Data 2022'!BF30=0,"",('Data 2022'!BD30-'Data 2022'!BE30-'Data 2022'!BG30-'Data 2022'!#REF!)*1000000/('Data 2022'!BC30-'Data 2022'!BF30))</f>
        <v>#REF!</v>
      </c>
      <c r="BH30" s="120">
        <f>+IF('Data 2022'!BC30-'Data 2022'!BF30=0,"",('Data 2022'!BC30-'Data 2022'!BF30)*1000/'Data 2022'!C30)</f>
        <v>25.889838934181746</v>
      </c>
      <c r="BI30" s="119" t="e">
        <f>+IF('Data 2022'!BC30-'Data 2022'!BF30=0,"",('Data 2022'!BD30-'Data 2022'!BE30-'Data 2022'!BG30-'Data 2022'!#REF!)*1000000/'Data 2022'!C30)</f>
        <v>#REF!</v>
      </c>
      <c r="BJ30" s="119" t="str">
        <f>+IF('Data 2022'!BF30=0,"",('Data 2022'!BG30)*1000000/'Data 2022'!BF30)</f>
        <v/>
      </c>
      <c r="BK30" s="119" t="str">
        <f>+IF('Data 2022'!BF30=0,"",('Data 2022'!BG30-'Data 2022'!#REF!)*1000000/'Data 2022'!BF30)</f>
        <v/>
      </c>
      <c r="BL30" s="120" t="str">
        <f>+IF('Data 2022'!BF30=0,"",'Data 2022'!BF30*1000/'Data 2022'!C30)</f>
        <v/>
      </c>
      <c r="BM30" s="119" t="str">
        <f>+IF('Data 2022'!BF30=0,"",('Data 2022'!BG30-'Data 2022'!#REF!)*1000000/'Data 2022'!C30)</f>
        <v/>
      </c>
      <c r="BN30" s="119">
        <f>+IF('Data 2022'!L30+'Data 2022'!O30+'Data 2022'!X30+'Data 2022'!AA30=0,"",('Data 2022'!M30+'Data 2022'!P30+'Data 2022'!Y30+'Data 2022'!AB30)*1000000/('Data 2022'!L30+'Data 2022'!O30+'Data 2022'!X30+'Data 2022'!AA30))</f>
        <v>511469.53405017924</v>
      </c>
      <c r="BO30" s="119">
        <f>+IF('Data 2022'!L30+'Data 2022'!O30+'Data 2022'!X30+'Data 2022'!AA30=0,"",('Data 2022'!M30-'Data 2022'!N30+'Data 2022'!P30-'Data 2022'!Q30+'Data 2022'!Y30-'Data 2022'!Z30+'Data 2022'!AB30-'Data 2022'!AC30)*1000000/('Data 2022'!L30+'Data 2022'!O30+'Data 2022'!X30+'Data 2022'!AA30))</f>
        <v>469534.05017921148</v>
      </c>
      <c r="BP30" s="120">
        <f>+('Data 2022'!L30+'Data 2022'!O30+'Data 2022'!X30+'Data 2022'!AA30)*1000/'Data 2022'!C30</f>
        <v>11.095645257506462</v>
      </c>
      <c r="BQ30" s="119">
        <f>+('Data 2022'!M30-'Data 2022'!N30+'Data 2022'!P30-'Data 2022'!Q30+'Data 2022'!Y30-'Data 2022'!Z30+'Data 2022'!AB30-'Data 2022'!AC30)*1000000/('Data 2022'!C30)</f>
        <v>5209.7832571087692</v>
      </c>
      <c r="BR30" s="122" t="str">
        <f>+IF('Data 2022'!AU30=0,"",'Data 2022'!AU30*1000/'Data 2022'!$C30)</f>
        <v/>
      </c>
      <c r="BS30" s="122" t="str">
        <f>+IF('Data 2022'!AV30=0,"",'Data 2022'!AV30*1000/'Data 2022'!$C30)</f>
        <v/>
      </c>
      <c r="BT30" s="122">
        <f>+IF('Data 2022'!AS30=0,"",'Data 2022'!AS30*1000/'Data 2022'!$C30)</f>
        <v>0.54483992841519191</v>
      </c>
      <c r="BU30" s="122">
        <f>+IF('Data 2022'!AT30=0,"",'Data 2022'!AT30*1000/'Data 2022'!$C30)</f>
        <v>0.48120898787035193</v>
      </c>
      <c r="BV30" s="122" t="str">
        <f>+IF('Data 2022'!AU30=0,"",'Data 2022'!AU30*1000/'Data 2022'!$C30)</f>
        <v/>
      </c>
      <c r="BW30" s="122" t="str">
        <f>+IF('Data 2022'!AV30=0,"",'Data 2022'!AV30*1000/'Data 2022'!$C30)</f>
        <v/>
      </c>
      <c r="BX30" s="122">
        <f>+IF('Data 2022'!AW30=0,"",'Data 2022'!AW30*1000/'Data 2022'!$C30)</f>
        <v>0.52893219327898189</v>
      </c>
      <c r="BY30" s="122">
        <f>+IF('Data 2022'!AX30=0,"",'Data 2022'!AX30*1000/'Data 2022'!$C30)</f>
        <v>6.7607874328892426E-2</v>
      </c>
      <c r="BZ30" s="122">
        <f>+IF('Data 2022'!AY30=0,"",'Data 2022'!AY30*1000/'Data 2022'!$C30)</f>
        <v>1.2248956054881686</v>
      </c>
      <c r="CA30" s="122">
        <f>+IF('Data 2022'!AZ30=0,"",'Data 2022'!AZ30*1000/'Data 2022'!$C30)</f>
        <v>0.43746271624577449</v>
      </c>
      <c r="CB30" s="122">
        <f>+IF('Data 2022'!BA30=0,"",'Data 2022'!BA30*1000/'Data 2022'!$C30)</f>
        <v>2.2986677271823424</v>
      </c>
      <c r="CC30" s="122">
        <f>+IF('Data 2022'!BB30=0,"",'Data 2022'!BB30*1000/'Data 2022'!$C30)</f>
        <v>0.98627957844501879</v>
      </c>
      <c r="CF30" s="85" t="e">
        <f>+IF('Data 2022'!BD30-'Data 2022'!BG30-'Data 2022'!E30+'Data 2022'!BE30+'Data 2022'!#REF!+'Data 2022'!#REF!=0,"",('Data 2022'!BD30-'Data 2022'!BG30-'Data 2022'!E30+'Data 2022'!BE30+'Data 2022'!#REF!+'Data 2022'!#REF!)*1000000/('Data 2022'!BC30-'Data 2022'!BF30-'Data 2022'!D30))</f>
        <v>#REF!</v>
      </c>
      <c r="CG30" s="86">
        <f>+IF('Data 2022'!BD30-'Data 2022'!BG30-'Data 2022'!E30=0,"",('Data 2022'!BD30-'Data 2022'!BG30-'Data 2022'!E30)*1000000/('Data 2022'!BC30-'Data 2022'!BF30-'Data 2022'!D30))</f>
        <v>367790.89376053959</v>
      </c>
      <c r="CH30" s="87">
        <f>+IF('Data 2022'!BC30-'Data 2022'!BF30-'Data 2022'!D30=0,"",('Data 2022'!BC30-'Data 2022'!BF30-'Data 2022'!D30)*1000/'Data 2022'!C30)</f>
        <v>23.583217339431297</v>
      </c>
      <c r="CI30" s="88">
        <f>+IF('Data 2022'!BD30-'Data 2022'!BG30-'Data 2022'!E30=0,"",('Data 2022'!BD30-'Data 2022'!BG30-'Data 2022'!E30)*1000000/'Data 2022'!C30)</f>
        <v>8673.6925830184919</v>
      </c>
    </row>
  </sheetData>
  <mergeCells count="1">
    <mergeCell ref="CF1:CI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C30"/>
  <sheetViews>
    <sheetView zoomScaleNormal="100" workbookViewId="0">
      <pane xSplit="1" ySplit="1" topLeftCell="E14" activePane="bottomRight" state="frozen"/>
      <selection sqref="A1:BO30"/>
      <selection pane="topRight" sqref="A1:BO30"/>
      <selection pane="bottomLeft" sqref="A1:BO30"/>
      <selection pane="bottomRight" sqref="A1:BQ30"/>
    </sheetView>
  </sheetViews>
  <sheetFormatPr defaultColWidth="19" defaultRowHeight="15" x14ac:dyDescent="0.25"/>
  <cols>
    <col min="1" max="1" width="19" style="55"/>
    <col min="2" max="4" width="11.7109375" hidden="1" customWidth="1"/>
    <col min="5" max="5" width="11.7109375" customWidth="1"/>
    <col min="6" max="8" width="11.7109375" hidden="1" customWidth="1"/>
    <col min="9" max="9" width="11.7109375" customWidth="1"/>
    <col min="10" max="12" width="11.7109375" hidden="1" customWidth="1"/>
    <col min="13" max="13" width="11.7109375" customWidth="1"/>
    <col min="14" max="16" width="11.7109375" hidden="1" customWidth="1"/>
    <col min="17" max="17" width="11.7109375" customWidth="1"/>
    <col min="18" max="20" width="11.7109375" hidden="1" customWidth="1"/>
    <col min="21" max="21" width="11.7109375" customWidth="1"/>
    <col min="22" max="24" width="11.7109375" hidden="1" customWidth="1"/>
    <col min="25" max="25" width="11.7109375" customWidth="1"/>
    <col min="26" max="28" width="11.7109375" hidden="1" customWidth="1"/>
    <col min="29" max="29" width="11.7109375" customWidth="1"/>
    <col min="30" max="32" width="11.7109375" hidden="1" customWidth="1"/>
    <col min="33" max="33" width="11.7109375" customWidth="1"/>
    <col min="34" max="36" width="11.7109375" hidden="1" customWidth="1"/>
    <col min="37" max="37" width="11.7109375" customWidth="1"/>
    <col min="38" max="40" width="11.7109375" hidden="1" customWidth="1"/>
    <col min="41" max="41" width="11.7109375" customWidth="1"/>
    <col min="42" max="44" width="11.7109375" hidden="1" customWidth="1"/>
    <col min="45" max="45" width="11.7109375" customWidth="1"/>
    <col min="46" max="48" width="11.7109375" hidden="1" customWidth="1"/>
    <col min="49" max="49" width="11.7109375" customWidth="1"/>
    <col min="50" max="52" width="11.7109375" hidden="1" customWidth="1"/>
    <col min="53" max="53" width="11.7109375" customWidth="1"/>
    <col min="54" max="56" width="11.7109375" hidden="1" customWidth="1"/>
    <col min="57" max="57" width="11.7109375" customWidth="1"/>
    <col min="58" max="60" width="11.7109375" hidden="1" customWidth="1"/>
    <col min="61" max="61" width="11.7109375" customWidth="1"/>
    <col min="62" max="64" width="11.7109375" hidden="1" customWidth="1"/>
    <col min="65" max="65" width="11.7109375" customWidth="1"/>
    <col min="66" max="68" width="11.7109375" hidden="1" customWidth="1"/>
    <col min="69" max="81" width="11.7109375" customWidth="1"/>
  </cols>
  <sheetData>
    <row r="1" spans="1:81" s="126" customFormat="1" ht="297" customHeight="1" x14ac:dyDescent="0.25">
      <c r="A1" s="125"/>
      <c r="B1" s="123" t="s">
        <v>63</v>
      </c>
      <c r="C1" s="123" t="s">
        <v>63</v>
      </c>
      <c r="D1" s="123" t="s">
        <v>63</v>
      </c>
      <c r="E1" s="123" t="s">
        <v>63</v>
      </c>
      <c r="F1" s="123" t="s">
        <v>64</v>
      </c>
      <c r="G1" s="123" t="s">
        <v>64</v>
      </c>
      <c r="H1" s="123" t="s">
        <v>64</v>
      </c>
      <c r="I1" s="123" t="s">
        <v>64</v>
      </c>
      <c r="J1" s="123" t="s">
        <v>65</v>
      </c>
      <c r="K1" s="123" t="s">
        <v>65</v>
      </c>
      <c r="L1" s="123" t="s">
        <v>65</v>
      </c>
      <c r="M1" s="123" t="s">
        <v>65</v>
      </c>
      <c r="N1" s="123" t="s">
        <v>66</v>
      </c>
      <c r="O1" s="123" t="s">
        <v>66</v>
      </c>
      <c r="P1" s="123" t="s">
        <v>66</v>
      </c>
      <c r="Q1" s="123" t="s">
        <v>66</v>
      </c>
      <c r="R1" s="123" t="s">
        <v>67</v>
      </c>
      <c r="S1" s="123" t="s">
        <v>67</v>
      </c>
      <c r="T1" s="123" t="s">
        <v>67</v>
      </c>
      <c r="U1" s="123" t="s">
        <v>67</v>
      </c>
      <c r="V1" s="123" t="s">
        <v>38</v>
      </c>
      <c r="W1" s="123" t="s">
        <v>38</v>
      </c>
      <c r="X1" s="123" t="s">
        <v>38</v>
      </c>
      <c r="Y1" s="123" t="s">
        <v>38</v>
      </c>
      <c r="Z1" s="124" t="s">
        <v>39</v>
      </c>
      <c r="AA1" s="124" t="s">
        <v>39</v>
      </c>
      <c r="AB1" s="124" t="s">
        <v>39</v>
      </c>
      <c r="AC1" s="123" t="s">
        <v>39</v>
      </c>
      <c r="AD1" s="123" t="s">
        <v>27</v>
      </c>
      <c r="AE1" s="123" t="s">
        <v>27</v>
      </c>
      <c r="AF1" s="123" t="s">
        <v>27</v>
      </c>
      <c r="AG1" s="123" t="s">
        <v>27</v>
      </c>
      <c r="AH1" s="124" t="s">
        <v>28</v>
      </c>
      <c r="AI1" s="124" t="s">
        <v>28</v>
      </c>
      <c r="AJ1" s="124" t="s">
        <v>28</v>
      </c>
      <c r="AK1" s="123" t="s">
        <v>28</v>
      </c>
      <c r="AL1" s="123" t="s">
        <v>29</v>
      </c>
      <c r="AM1" s="123" t="s">
        <v>29</v>
      </c>
      <c r="AN1" s="123" t="s">
        <v>29</v>
      </c>
      <c r="AO1" s="123" t="s">
        <v>29</v>
      </c>
      <c r="AP1" s="124" t="s">
        <v>70</v>
      </c>
      <c r="AQ1" s="124" t="s">
        <v>70</v>
      </c>
      <c r="AR1" s="124" t="s">
        <v>70</v>
      </c>
      <c r="AS1" s="123" t="s">
        <v>70</v>
      </c>
      <c r="AT1" s="124" t="s">
        <v>71</v>
      </c>
      <c r="AU1" s="124" t="s">
        <v>71</v>
      </c>
      <c r="AV1" s="124" t="s">
        <v>71</v>
      </c>
      <c r="AW1" s="123" t="s">
        <v>71</v>
      </c>
      <c r="AX1" s="124" t="s">
        <v>30</v>
      </c>
      <c r="AY1" s="124" t="s">
        <v>30</v>
      </c>
      <c r="AZ1" s="124" t="s">
        <v>30</v>
      </c>
      <c r="BA1" s="123" t="s">
        <v>30</v>
      </c>
      <c r="BB1" s="124" t="s">
        <v>89</v>
      </c>
      <c r="BC1" s="124" t="s">
        <v>86</v>
      </c>
      <c r="BD1" s="124" t="s">
        <v>86</v>
      </c>
      <c r="BE1" s="123" t="s">
        <v>86</v>
      </c>
      <c r="BF1" s="124" t="s">
        <v>90</v>
      </c>
      <c r="BG1" s="124" t="s">
        <v>90</v>
      </c>
      <c r="BH1" s="124" t="s">
        <v>90</v>
      </c>
      <c r="BI1" s="123" t="s">
        <v>90</v>
      </c>
      <c r="BJ1" s="124" t="s">
        <v>77</v>
      </c>
      <c r="BK1" s="124" t="s">
        <v>77</v>
      </c>
      <c r="BL1" s="124" t="s">
        <v>77</v>
      </c>
      <c r="BM1" s="123" t="s">
        <v>77</v>
      </c>
      <c r="BN1" s="124" t="s">
        <v>54</v>
      </c>
      <c r="BO1" s="124" t="s">
        <v>54</v>
      </c>
      <c r="BP1" s="124" t="s">
        <v>54</v>
      </c>
      <c r="BQ1" s="124" t="s">
        <v>54</v>
      </c>
      <c r="BR1" s="124" t="s">
        <v>42</v>
      </c>
      <c r="BS1" s="124" t="s">
        <v>42</v>
      </c>
      <c r="BT1" s="124" t="s">
        <v>43</v>
      </c>
      <c r="BU1" s="124" t="s">
        <v>43</v>
      </c>
      <c r="BV1" s="124" t="s">
        <v>60</v>
      </c>
      <c r="BW1" s="124" t="s">
        <v>60</v>
      </c>
      <c r="BX1" s="124" t="s">
        <v>44</v>
      </c>
      <c r="BY1" s="124" t="s">
        <v>44</v>
      </c>
      <c r="BZ1" s="124" t="s">
        <v>45</v>
      </c>
      <c r="CA1" s="124" t="s">
        <v>45</v>
      </c>
      <c r="CB1" s="124" t="s">
        <v>87</v>
      </c>
      <c r="CC1" s="124" t="s">
        <v>87</v>
      </c>
    </row>
    <row r="2" spans="1:81" ht="75" x14ac:dyDescent="0.25">
      <c r="A2" s="116"/>
      <c r="B2" s="117" t="s">
        <v>85</v>
      </c>
      <c r="C2" s="117" t="s">
        <v>48</v>
      </c>
      <c r="D2" s="118" t="s">
        <v>49</v>
      </c>
      <c r="E2" s="118" t="s">
        <v>50</v>
      </c>
      <c r="F2" s="117" t="s">
        <v>85</v>
      </c>
      <c r="G2" s="117" t="s">
        <v>48</v>
      </c>
      <c r="H2" s="118" t="s">
        <v>49</v>
      </c>
      <c r="I2" s="118" t="s">
        <v>50</v>
      </c>
      <c r="J2" s="117" t="s">
        <v>85</v>
      </c>
      <c r="K2" s="117" t="s">
        <v>48</v>
      </c>
      <c r="L2" s="118" t="s">
        <v>49</v>
      </c>
      <c r="M2" s="118" t="s">
        <v>50</v>
      </c>
      <c r="N2" s="117" t="s">
        <v>85</v>
      </c>
      <c r="O2" s="117" t="s">
        <v>48</v>
      </c>
      <c r="P2" s="118" t="s">
        <v>49</v>
      </c>
      <c r="Q2" s="118" t="s">
        <v>50</v>
      </c>
      <c r="R2" s="117" t="s">
        <v>85</v>
      </c>
      <c r="S2" s="117" t="s">
        <v>48</v>
      </c>
      <c r="T2" s="118" t="s">
        <v>49</v>
      </c>
      <c r="U2" s="118" t="s">
        <v>50</v>
      </c>
      <c r="V2" s="117" t="s">
        <v>85</v>
      </c>
      <c r="W2" s="117" t="s">
        <v>48</v>
      </c>
      <c r="X2" s="118" t="s">
        <v>49</v>
      </c>
      <c r="Y2" s="118" t="s">
        <v>50</v>
      </c>
      <c r="Z2" s="117" t="s">
        <v>85</v>
      </c>
      <c r="AA2" s="117" t="s">
        <v>48</v>
      </c>
      <c r="AB2" s="118" t="s">
        <v>49</v>
      </c>
      <c r="AC2" s="118" t="s">
        <v>50</v>
      </c>
      <c r="AD2" s="117" t="s">
        <v>85</v>
      </c>
      <c r="AE2" s="117" t="s">
        <v>48</v>
      </c>
      <c r="AF2" s="118" t="s">
        <v>49</v>
      </c>
      <c r="AG2" s="118" t="s">
        <v>50</v>
      </c>
      <c r="AH2" s="117" t="s">
        <v>85</v>
      </c>
      <c r="AI2" s="117" t="s">
        <v>48</v>
      </c>
      <c r="AJ2" s="118" t="s">
        <v>49</v>
      </c>
      <c r="AK2" s="118" t="s">
        <v>50</v>
      </c>
      <c r="AL2" s="117" t="s">
        <v>85</v>
      </c>
      <c r="AM2" s="117" t="s">
        <v>48</v>
      </c>
      <c r="AN2" s="118" t="s">
        <v>49</v>
      </c>
      <c r="AO2" s="118" t="s">
        <v>50</v>
      </c>
      <c r="AP2" s="117" t="s">
        <v>85</v>
      </c>
      <c r="AQ2" s="117" t="s">
        <v>48</v>
      </c>
      <c r="AR2" s="118" t="s">
        <v>49</v>
      </c>
      <c r="AS2" s="118" t="s">
        <v>50</v>
      </c>
      <c r="AT2" s="117" t="s">
        <v>85</v>
      </c>
      <c r="AU2" s="117" t="s">
        <v>48</v>
      </c>
      <c r="AV2" s="118" t="s">
        <v>49</v>
      </c>
      <c r="AW2" s="118" t="s">
        <v>50</v>
      </c>
      <c r="AX2" s="117" t="s">
        <v>85</v>
      </c>
      <c r="AY2" s="117" t="s">
        <v>48</v>
      </c>
      <c r="AZ2" s="118" t="s">
        <v>49</v>
      </c>
      <c r="BA2" s="118" t="s">
        <v>50</v>
      </c>
      <c r="BB2" s="117" t="s">
        <v>85</v>
      </c>
      <c r="BC2" s="117" t="s">
        <v>48</v>
      </c>
      <c r="BD2" s="118" t="s">
        <v>49</v>
      </c>
      <c r="BE2" s="118" t="s">
        <v>50</v>
      </c>
      <c r="BF2" s="117" t="s">
        <v>85</v>
      </c>
      <c r="BG2" s="117" t="s">
        <v>48</v>
      </c>
      <c r="BH2" s="118" t="s">
        <v>49</v>
      </c>
      <c r="BI2" s="118" t="s">
        <v>50</v>
      </c>
      <c r="BJ2" s="117" t="s">
        <v>85</v>
      </c>
      <c r="BK2" s="117" t="s">
        <v>48</v>
      </c>
      <c r="BL2" s="118" t="s">
        <v>49</v>
      </c>
      <c r="BM2" s="118" t="s">
        <v>50</v>
      </c>
      <c r="BN2" s="117" t="s">
        <v>85</v>
      </c>
      <c r="BO2" s="117" t="s">
        <v>48</v>
      </c>
      <c r="BP2" s="118" t="s">
        <v>49</v>
      </c>
      <c r="BQ2" s="118" t="s">
        <v>50</v>
      </c>
      <c r="BR2" s="117" t="s">
        <v>52</v>
      </c>
      <c r="BS2" s="117" t="s">
        <v>53</v>
      </c>
      <c r="BT2" s="117" t="s">
        <v>52</v>
      </c>
      <c r="BU2" s="117" t="s">
        <v>53</v>
      </c>
      <c r="BV2" s="117" t="s">
        <v>52</v>
      </c>
      <c r="BW2" s="117" t="s">
        <v>53</v>
      </c>
      <c r="BX2" s="117" t="s">
        <v>52</v>
      </c>
      <c r="BY2" s="117" t="s">
        <v>53</v>
      </c>
      <c r="BZ2" s="117" t="s">
        <v>52</v>
      </c>
      <c r="CA2" s="117" t="s">
        <v>53</v>
      </c>
      <c r="CB2" s="117" t="s">
        <v>52</v>
      </c>
      <c r="CC2" s="117" t="s">
        <v>53</v>
      </c>
    </row>
    <row r="3" spans="1:81" x14ac:dyDescent="0.25">
      <c r="A3" s="92" t="s">
        <v>0</v>
      </c>
      <c r="B3" s="119">
        <f>+IF('Data 2022'!D3=0,"",('Data 2022'!E3)*1000000/'Data 2022'!D3)</f>
        <v>317242.42424242425</v>
      </c>
      <c r="C3" s="119" t="e">
        <f>+IF('Data 2022'!D3=0,"",('Data 2022'!E3-'Data 2022'!#REF!)*1000000/'Data 2022'!D3)</f>
        <v>#REF!</v>
      </c>
      <c r="D3" s="120">
        <f>+IF('Data 2022'!D3=0,"",'Data 2022'!D3*1000/'Data 2022'!C3)</f>
        <v>1.995645863570392</v>
      </c>
      <c r="E3" s="119" t="e">
        <f>+IF('Data 2022'!D3=0,"",('Data 2022'!E3-'Data 2022'!#REF!)*1000000/'Data 2022'!C3)</f>
        <v>#REF!</v>
      </c>
      <c r="F3" s="121">
        <f>+IF('Data 2022'!F3=0,"",('Data 2022'!G3)*1000000/'Data 2022'!F3)</f>
        <v>1112980.7692307692</v>
      </c>
      <c r="G3" s="121">
        <f>+IF('Data 2022'!F3=0,"",('Data 2022'!G3-'Data 2022'!H3)*1000000/'Data 2022'!F3)</f>
        <v>1071634.6153846153</v>
      </c>
      <c r="H3" s="120">
        <f>+IF('Data 2022'!F3=0,"",'Data 2022'!F3*1000/'Data 2022'!C3)</f>
        <v>0.12578616352201258</v>
      </c>
      <c r="I3" s="119">
        <f>+IF('Data 2022'!F3=0,"",('Data 2022'!G3-'Data 2022'!H3)*1000000/'Data 2022'!C3)</f>
        <v>134.79680696661828</v>
      </c>
      <c r="J3" s="119">
        <f>+IF('Data 2022'!I3=0,"",('Data 2022'!J3)*1000000/'Data 2022'!I3)</f>
        <v>1165294.1176470588</v>
      </c>
      <c r="K3" s="119">
        <f>+IF('Data 2022'!I3=0,"",('Data 2022'!J3-'Data 2022'!K3)*1000000/'Data 2022'!I3)</f>
        <v>1121764.705882353</v>
      </c>
      <c r="L3" s="120">
        <f>+IF('Data 2022'!I3=0,"",'Data 2022'!I3*1000/'Data 2022'!C3)</f>
        <v>0.20561199806482824</v>
      </c>
      <c r="M3" s="119">
        <f>+IF('Data 2022'!I3=0,"",('Data 2022'!J3-'Data 2022'!K3)*1000000/'Data 2022'!C3)</f>
        <v>230.648282535075</v>
      </c>
      <c r="N3" s="119">
        <f>+IF('Data 2022'!L3=0,"",('Data 2022'!M3)*1000000/'Data 2022'!L3)</f>
        <v>914662.44725738396</v>
      </c>
      <c r="O3" s="119">
        <f>+IF('Data 2022'!L3=0,"",('Data 2022'!M3-'Data 2022'!N3)*1000000/'Data 2022'!L3)</f>
        <v>790886.07594936714</v>
      </c>
      <c r="P3" s="120">
        <f>+IF('Data 2022'!L3=0,"",'Data 2022'!L3*1000/'Data 2022'!C3)</f>
        <v>2.8664731494920175</v>
      </c>
      <c r="Q3" s="119">
        <f>+IF('Data 2022'!L3=0,"",('Data 2022'!M3-'Data 2022'!N3)*1000000/'Data 2022'!C3)</f>
        <v>2267.0537010159651</v>
      </c>
      <c r="R3" s="119">
        <f>+IF('Data 2022'!O3=0,"",('Data 2022'!P3)*1000000/'Data 2022'!O3)</f>
        <v>122556.05381165918</v>
      </c>
      <c r="S3" s="119">
        <f>+IF('Data 2022'!O3=0,"",('Data 2022'!P3-'Data 2022'!Q3)*1000000/'Data 2022'!O3)</f>
        <v>117982.06278026904</v>
      </c>
      <c r="T3" s="120">
        <f>+IF('Data 2022'!O3=0,"",'Data 2022'!O3*1000/'Data 2022'!C3)</f>
        <v>8.0914368650217714</v>
      </c>
      <c r="U3" s="119">
        <f>+IF('Data 2022'!O3=0,"",('Data 2022'!P3-'Data 2022'!Q3)*1000000/'Data 2022'!C3)</f>
        <v>954.64441219158198</v>
      </c>
      <c r="V3" s="119">
        <f>+IF('Data 2022'!X3=0,"",('Data 2022'!Y3)*1000000/'Data 2022'!X3)</f>
        <v>1020274.6365105008</v>
      </c>
      <c r="W3" s="119">
        <f>+IF('Data 2022'!X3=0,"",('Data 2022'!Y3-'Data 2022'!Z3)*1000000/'Data 2022'!X3)</f>
        <v>790953.15024232632</v>
      </c>
      <c r="X3" s="120">
        <f>+IF('Data 2022'!X3=0,"",'Data 2022'!X3*1000/'Data 2022'!C3)</f>
        <v>3.7433478471214321</v>
      </c>
      <c r="Y3" s="119">
        <f>+IF('Data 2022'!X3=0,"",('Data 2022'!Y3-'Data 2022'!Z3)*1000000/'Data 2022'!C3)</f>
        <v>2960.8127721335268</v>
      </c>
      <c r="Z3" s="119">
        <f>+IF('Data 2022'!AA3=0,"",('Data 2022'!AB3)*1000000/'Data 2022'!AA3)</f>
        <v>897561.5212527964</v>
      </c>
      <c r="AA3" s="119">
        <f>+IF('Data 2022'!AA3=0,"",('Data 2022'!AB3-'Data 2022'!AC3)*1000000/'Data 2022'!AA3)</f>
        <v>824787.47203579417</v>
      </c>
      <c r="AB3" s="120">
        <f>+IF('Data 2022'!AA3=0,"",'Data 2022'!AA3*1000/'Data 2022'!C3)</f>
        <v>2.7031930333817127</v>
      </c>
      <c r="AC3" s="119">
        <f>+IF('Data 2022'!AA3=0,"",('Data 2022'!AB3-'Data 2022'!AC3)*1000000/'Data 2022'!C3)</f>
        <v>2229.5597484276727</v>
      </c>
      <c r="AD3" s="119">
        <f>+IF('Data 2022'!AD3=0,"",('Data 2022'!AE3)*1000000/'Data 2022'!AD3)</f>
        <v>26223.12824314307</v>
      </c>
      <c r="AE3" s="119">
        <f>+IF('Data 2022'!AD3=0,"",('Data 2022'!AE3-'Data 2022'!AF3)*1000000/'Data 2022'!AD3)</f>
        <v>26223.12824314307</v>
      </c>
      <c r="AF3" s="120">
        <f>+IF('Data 2022'!AD3=0,"",'Data 2022'!AD3*1000/'Data 2022'!C3)</f>
        <v>3.2631833575229803</v>
      </c>
      <c r="AG3" s="119">
        <f>+IF('Data 2022'!AD3=0,"",('Data 2022'!AE3-'Data 2022'!AF3)*1000000/'Data 2022'!C3)</f>
        <v>85.570875665215283</v>
      </c>
      <c r="AH3" s="119">
        <f>+IF('Data 2022'!AG3=0,"",('Data 2022'!AH3)*1000000/'Data 2022'!AG3)</f>
        <v>148492.06349206349</v>
      </c>
      <c r="AI3" s="119">
        <f>+IF('Data 2022'!AG3=0,"",('Data 2022'!AH3-'Data 2022'!AI3)*1000000/'Data 2022'!AG3)</f>
        <v>141924.60317460317</v>
      </c>
      <c r="AJ3" s="120">
        <f>+IF('Data 2022'!AG3=0,"",'Data 2022'!AG3*1000/'Data 2022'!C3)</f>
        <v>3.0478955007256894</v>
      </c>
      <c r="AK3" s="119">
        <f>+IF('Data 2022'!AG3=0,"",('Data 2022'!AH3-'Data 2022'!AI3)*1000000/'Data 2022'!C3)</f>
        <v>432.5713594581519</v>
      </c>
      <c r="AL3" s="119">
        <f>+IF('Data 2022'!AJ3=0,"",('Data 2022'!AK3)*1000000/'Data 2022'!AJ3)</f>
        <v>289494.25287356321</v>
      </c>
      <c r="AM3" s="119">
        <f>+IF('Data 2022'!AJ3=0,"",('Data 2022'!AK3-'Data 2022'!AL3)*1000000/'Data 2022'!AJ3)</f>
        <v>255666.66666666666</v>
      </c>
      <c r="AN3" s="120">
        <f>+IF('Data 2022'!AJ3=0,"",'Data 2022'!AJ3*1000/'Data 2022'!C3)</f>
        <v>5.2612481857764877</v>
      </c>
      <c r="AO3" s="119">
        <f>+IF('Data 2022'!AJ3=0,"",('Data 2022'!AK3-'Data 2022'!AL3)*1000000/'Data 2022'!C3)</f>
        <v>1345.125786163522</v>
      </c>
      <c r="AP3" s="119" t="str">
        <f>+IF('Data 2022'!AM3=0,"",('Data 2022'!AN3)*1000000/'Data 2022'!AM3)</f>
        <v/>
      </c>
      <c r="AQ3" s="119" t="str">
        <f>+IF('Data 2022'!AM3=0,"",('Data 2022'!AN3-'Data 2022'!#REF!)*1000000/'Data 2022'!AM3)</f>
        <v/>
      </c>
      <c r="AR3" s="120" t="str">
        <f>+IF('Data 2022'!AM3=0,"",'Data 2022'!AM3*1000/'Data 2022'!C3)</f>
        <v/>
      </c>
      <c r="AS3" s="119" t="str">
        <f>+IF('Data 2022'!AM3=0,"",('Data 2022'!AN3-'Data 2022'!#REF!)*1000000/'Data 2022'!C3)</f>
        <v/>
      </c>
      <c r="AT3" s="119" t="str">
        <f>+IF('Data 2022'!AO3=0,"",('Data 2022'!AP3)*1000000/'Data 2022'!AO3)</f>
        <v/>
      </c>
      <c r="AU3" s="119" t="str">
        <f>+IF('Data 2022'!AO3=0,"",('Data 2022'!AP3-'Data 2022'!#REF!)*1000000/'Data 2022'!AO3)</f>
        <v/>
      </c>
      <c r="AV3" s="120" t="str">
        <f>+IF('Data 2022'!AO3=0,"",'Data 2022'!AO3*1000/'Data 2022'!C3)</f>
        <v/>
      </c>
      <c r="AW3" s="119" t="str">
        <f>+IF('Data 2022'!AO3=0,"",('Data 2022'!AP3-'Data 2022'!#REF!)*1000000/'Data 2022'!C3)</f>
        <v/>
      </c>
      <c r="AX3" s="119">
        <f>+IF('Data 2022'!U3=0,"",('Data 2022'!V3)*1000000/'Data 2022'!U3)</f>
        <v>607839.50617283955</v>
      </c>
      <c r="AY3" s="119">
        <f>+IF('Data 2022'!U3=0,"",('Data 2022'!V3-'Data 2022'!W3)*1000000/'Data 2022'!U3)</f>
        <v>299197.53086419747</v>
      </c>
      <c r="AZ3" s="120">
        <f>+IF('Data 2022'!U3=0,"",'Data 2022'!U3*1000/'Data 2022'!C3)</f>
        <v>1.9593613933236576</v>
      </c>
      <c r="BA3" s="119">
        <f>+IF('Data 2022'!U3=0,"",('Data 2022'!V3-'Data 2022'!W3)*1000000/'Data 2022'!C3)</f>
        <v>586.23609095307199</v>
      </c>
      <c r="BB3" s="119" t="str">
        <f>+IF(AT3="","",+IF('Data 2022'!BC3=0,0,('Data 2022'!BD3)*1000000/'Data 2022'!BC3))</f>
        <v/>
      </c>
      <c r="BC3" s="119" t="str">
        <f>+IF(AU3="","",+IF('Data 2022'!BC3=0,"",('Data 2022'!BD3-'Data 2022'!BE3)*1000000/'Data 2022'!BC3))</f>
        <v/>
      </c>
      <c r="BD3" s="120" t="str">
        <f>+IF(AV3="","",IF('Data 2022'!BC3=0,"",'Data 2022'!BC3*1000/'Data 2022'!C3))</f>
        <v/>
      </c>
      <c r="BE3" s="119" t="str">
        <f>+IF(AW3="","",IF('Data 2022'!BC3=0,"",('Data 2022'!BD3-'Data 2022'!BE3)*1000000/'Data 2022'!C3))</f>
        <v/>
      </c>
      <c r="BF3" s="119">
        <f>+IF('Data 2022'!BC3-'Data 2022'!BF3=0,"",('Data 2022'!BD3-'Data 2022'!BG3)*1000000/('Data 2022'!BC3-'Data 2022'!BF3))</f>
        <v>425500.87108013948</v>
      </c>
      <c r="BG3" s="119" t="e">
        <f>+IF('Data 2022'!BC3-'Data 2022'!BF3=0,"",('Data 2022'!BD3-'Data 2022'!BE3-'Data 2022'!BG3-'Data 2022'!#REF!)*1000000/('Data 2022'!BC3-'Data 2022'!BF3))</f>
        <v>#REF!</v>
      </c>
      <c r="BH3" s="120">
        <f>+IF('Data 2022'!BC3-'Data 2022'!BF3=0,"",('Data 2022'!BC3-'Data 2022'!BF3)*1000/'Data 2022'!C3)</f>
        <v>33.323657474600871</v>
      </c>
      <c r="BI3" s="119" t="e">
        <f>+IF('Data 2022'!BC3-'Data 2022'!BF3=0,"",('Data 2022'!BD3-'Data 2022'!BE3-'Data 2022'!BG3-'Data 2022'!#REF!)*1000000/'Data 2022'!C3)</f>
        <v>#REF!</v>
      </c>
      <c r="BJ3" s="119" t="str">
        <f>+IF('Data 2022'!BF3=0,"",('Data 2022'!BG3)*1000000/'Data 2022'!BF3)</f>
        <v/>
      </c>
      <c r="BK3" s="119" t="str">
        <f>+IF('Data 2022'!BF3=0,"",('Data 2022'!BG3-'Data 2022'!#REF!)*1000000/'Data 2022'!BF3)</f>
        <v/>
      </c>
      <c r="BL3" s="120" t="str">
        <f>+IF('Data 2022'!BF3=0,"",'Data 2022'!BF3*1000/'Data 2022'!C3)</f>
        <v/>
      </c>
      <c r="BM3" s="119" t="str">
        <f>+IF('Data 2022'!BF3=0,"",('Data 2022'!BG3-'Data 2022'!#REF!)*1000000/'Data 2022'!C3)</f>
        <v/>
      </c>
      <c r="BN3" s="119">
        <f>+IF('Data 2022'!L3+'Data 2022'!O3+'Data 2022'!X3+'Data 2022'!AA3=0,"",('Data 2022'!M3+'Data 2022'!P3+'Data 2022'!Y3+'Data 2022'!AB3)*1000000/('Data 2022'!L3+'Data 2022'!O3+'Data 2022'!X3+'Data 2022'!AA3))</f>
        <v>566466.29603891587</v>
      </c>
      <c r="BO3" s="119">
        <f>+IF('Data 2022'!L3+'Data 2022'!O3+'Data 2022'!X3+'Data 2022'!AA3=0,"",('Data 2022'!M3-'Data 2022'!N3+'Data 2022'!P3-'Data 2022'!Q3+'Data 2022'!Y3-'Data 2022'!Z3+'Data 2022'!AB3-'Data 2022'!AC3)*1000000/('Data 2022'!L3+'Data 2022'!O3+'Data 2022'!X3+'Data 2022'!AA3))</f>
        <v>483328.700486449</v>
      </c>
      <c r="BP3" s="120">
        <f>+('Data 2022'!L3+'Data 2022'!O3+'Data 2022'!X3+'Data 2022'!AA3)*1000/'Data 2022'!C3</f>
        <v>17.404450895016932</v>
      </c>
      <c r="BQ3" s="119">
        <f>+('Data 2022'!M3-'Data 2022'!N3+'Data 2022'!P3-'Data 2022'!Q3+'Data 2022'!Y3-'Data 2022'!Z3+'Data 2022'!AB3-'Data 2022'!AC3)*1000000/('Data 2022'!C3)</f>
        <v>8412.0706337687479</v>
      </c>
      <c r="BR3" s="122" t="str">
        <f>+IF('Data 2022'!AU3=0,"",'Data 2022'!AU3*1000/'Data 2022'!$C3)</f>
        <v/>
      </c>
      <c r="BS3" s="122" t="str">
        <f>+IF('Data 2022'!AV3=0,"",'Data 2022'!AV3*1000/'Data 2022'!$C3)</f>
        <v/>
      </c>
      <c r="BT3" s="122" t="str">
        <f>+IF('Data 2022'!AS3=0,"",'Data 2022'!AS3*1000/'Data 2022'!$C3)</f>
        <v/>
      </c>
      <c r="BU3" s="122" t="str">
        <f>+IF('Data 2022'!AT3=0,"",'Data 2022'!AT3*1000/'Data 2022'!$C3)</f>
        <v/>
      </c>
      <c r="BV3" s="122" t="str">
        <f>+IF('Data 2022'!AU3=0,"",'Data 2022'!AU3*1000/'Data 2022'!$C3)</f>
        <v/>
      </c>
      <c r="BW3" s="122" t="str">
        <f>+IF('Data 2022'!AV3=0,"",'Data 2022'!AV3*1000/'Data 2022'!$C3)</f>
        <v/>
      </c>
      <c r="BX3" s="122" t="str">
        <f>+IF('Data 2022'!AW3=0,"",'Data 2022'!AW3*1000/'Data 2022'!$C3)</f>
        <v/>
      </c>
      <c r="BY3" s="122" t="str">
        <f>+IF('Data 2022'!AX3=0,"",'Data 2022'!AX3*1000/'Data 2022'!$C3)</f>
        <v/>
      </c>
      <c r="BZ3" s="122" t="str">
        <f>+IF('Data 2022'!AY3=0,"",'Data 2022'!AY3*1000/'Data 2022'!$C3)</f>
        <v/>
      </c>
      <c r="CA3" s="122" t="str">
        <f>+IF('Data 2022'!AZ3=0,"",'Data 2022'!AZ3*1000/'Data 2022'!$C3)</f>
        <v/>
      </c>
      <c r="CB3" s="122" t="str">
        <f>+IF('Data 2022'!BA3=0,"",'Data 2022'!BA3*1000/'Data 2022'!$C3)</f>
        <v/>
      </c>
      <c r="CC3" s="122" t="str">
        <f>+IF('Data 2022'!BB3=0,"",'Data 2022'!BB3*1000/'Data 2022'!$C3)</f>
        <v/>
      </c>
    </row>
    <row r="4" spans="1:81" x14ac:dyDescent="0.25">
      <c r="A4" s="92" t="s">
        <v>1</v>
      </c>
      <c r="B4" s="119">
        <f>+IF('Data 2022'!D4=0,"",('Data 2022'!E4)*1000000/'Data 2022'!D4)</f>
        <v>227272.72727272726</v>
      </c>
      <c r="C4" s="119" t="e">
        <f>+IF('Data 2022'!D4=0,"",('Data 2022'!E4-'Data 2022'!#REF!)*1000000/'Data 2022'!D4)</f>
        <v>#REF!</v>
      </c>
      <c r="D4" s="120">
        <f>+IF('Data 2022'!D4=0,"",'Data 2022'!D4*1000/'Data 2022'!C4)</f>
        <v>1.0848126232741617</v>
      </c>
      <c r="E4" s="119" t="e">
        <f>+IF('Data 2022'!D4=0,"",('Data 2022'!E4-'Data 2022'!#REF!)*1000000/'Data 2022'!C4)</f>
        <v>#REF!</v>
      </c>
      <c r="F4" s="121">
        <f>+IF('Data 2022'!F4=0,"",('Data 2022'!G4)*1000000/'Data 2022'!F4)</f>
        <v>466666.66666666669</v>
      </c>
      <c r="G4" s="121">
        <f>+IF('Data 2022'!F4=0,"",('Data 2022'!G4-'Data 2022'!H4)*1000000/'Data 2022'!F4)</f>
        <v>366666.66666666657</v>
      </c>
      <c r="H4" s="120">
        <f>+IF('Data 2022'!F4=0,"",'Data 2022'!F4*1000/'Data 2022'!C4)</f>
        <v>0.21132713440405748</v>
      </c>
      <c r="I4" s="119">
        <f>+IF('Data 2022'!F4=0,"",('Data 2022'!G4-'Data 2022'!H4)*1000000/'Data 2022'!C4)</f>
        <v>77.486615948154395</v>
      </c>
      <c r="J4" s="119">
        <f>+IF('Data 2022'!I4=0,"",('Data 2022'!J4)*1000000/'Data 2022'!I4)</f>
        <v>2533333.3333333335</v>
      </c>
      <c r="K4" s="119">
        <f>+IF('Data 2022'!I4=0,"",('Data 2022'!J4-'Data 2022'!K4)*1000000/'Data 2022'!I4)</f>
        <v>2000000</v>
      </c>
      <c r="L4" s="120">
        <f>+IF('Data 2022'!I4=0,"",'Data 2022'!I4*1000/'Data 2022'!C4)</f>
        <v>0.21132713440405748</v>
      </c>
      <c r="M4" s="119">
        <f>+IF('Data 2022'!I4=0,"",('Data 2022'!J4-'Data 2022'!K4)*1000000/'Data 2022'!C4)</f>
        <v>422.65426880811498</v>
      </c>
      <c r="N4" s="119">
        <f>+IF('Data 2022'!L4=0,"",('Data 2022'!M4)*1000000/'Data 2022'!L4)</f>
        <v>782000</v>
      </c>
      <c r="O4" s="119">
        <f>+IF('Data 2022'!L4=0,"",('Data 2022'!M4-'Data 2022'!N4)*1000000/'Data 2022'!L4)</f>
        <v>710000</v>
      </c>
      <c r="P4" s="120">
        <f>+IF('Data 2022'!L4=0,"",'Data 2022'!L4*1000/'Data 2022'!C4)</f>
        <v>3.5221189067342915</v>
      </c>
      <c r="Q4" s="119">
        <f>+IF('Data 2022'!L4=0,"",('Data 2022'!M4-'Data 2022'!N4)*1000000/'Data 2022'!C4)</f>
        <v>2500.704423781347</v>
      </c>
      <c r="R4" s="119">
        <f>+IF('Data 2022'!O4=0,"",('Data 2022'!P4)*1000000/'Data 2022'!O4)</f>
        <v>151111.11111111112</v>
      </c>
      <c r="S4" s="119">
        <f>+IF('Data 2022'!O4=0,"",('Data 2022'!P4-'Data 2022'!Q4)*1000000/'Data 2022'!O4)</f>
        <v>137777.77777777778</v>
      </c>
      <c r="T4" s="120">
        <f>+IF('Data 2022'!O4=0,"",'Data 2022'!O4*1000/'Data 2022'!C4)</f>
        <v>3.1699070160608622</v>
      </c>
      <c r="U4" s="119">
        <f>+IF('Data 2022'!O4=0,"",('Data 2022'!P4-'Data 2022'!Q4)*1000000/'Data 2022'!C4)</f>
        <v>436.74274443505215</v>
      </c>
      <c r="V4" s="119">
        <f>+IF('Data 2022'!X4=0,"",('Data 2022'!Y4)*1000000/'Data 2022'!X4)</f>
        <v>2241666.6666666665</v>
      </c>
      <c r="W4" s="119">
        <f>+IF('Data 2022'!X4=0,"",('Data 2022'!Y4-'Data 2022'!Z4)*1000000/'Data 2022'!X4)</f>
        <v>1841666.6666666663</v>
      </c>
      <c r="X4" s="120">
        <f>+IF('Data 2022'!X4=0,"",'Data 2022'!X4*1000/'Data 2022'!C4)</f>
        <v>0.84530853761622993</v>
      </c>
      <c r="Y4" s="119">
        <f>+IF('Data 2022'!X4=0,"",('Data 2022'!Y4-'Data 2022'!Z4)*1000000/'Data 2022'!C4)</f>
        <v>1556.7765567765566</v>
      </c>
      <c r="Z4" s="119">
        <f>+IF('Data 2022'!AA4=0,"",('Data 2022'!AB4)*1000000/'Data 2022'!AA4)</f>
        <v>2250000</v>
      </c>
      <c r="AA4" s="119">
        <f>+IF('Data 2022'!AA4=0,"",('Data 2022'!AB4-'Data 2022'!AC4)*1000000/'Data 2022'!AA4)</f>
        <v>1760000</v>
      </c>
      <c r="AB4" s="120">
        <f>+IF('Data 2022'!AA4=0,"",'Data 2022'!AA4*1000/'Data 2022'!C4)</f>
        <v>0.70442378134685824</v>
      </c>
      <c r="AC4" s="119">
        <f>+IF('Data 2022'!AA4=0,"",('Data 2022'!AB4-'Data 2022'!AC4)*1000000/'Data 2022'!C4)</f>
        <v>1239.7858551704705</v>
      </c>
      <c r="AD4" s="119">
        <f>+IF('Data 2022'!AD4=0,"",('Data 2022'!AE4)*1000000/'Data 2022'!AD4)</f>
        <v>140000</v>
      </c>
      <c r="AE4" s="119">
        <f>+IF('Data 2022'!AD4=0,"",('Data 2022'!AE4-'Data 2022'!AF4)*1000000/'Data 2022'!AD4)</f>
        <v>129999.99999999997</v>
      </c>
      <c r="AF4" s="120">
        <f>+IF('Data 2022'!AD4=0,"",'Data 2022'!AD4*1000/'Data 2022'!C4)</f>
        <v>0.70442378134685824</v>
      </c>
      <c r="AG4" s="119">
        <f>+IF('Data 2022'!AD4=0,"",('Data 2022'!AE4-'Data 2022'!AF4)*1000000/'Data 2022'!C4)</f>
        <v>91.575091575091562</v>
      </c>
      <c r="AH4" s="119">
        <f>+IF('Data 2022'!AG4=0,"",('Data 2022'!AH4)*1000000/'Data 2022'!AG4)</f>
        <v>510000</v>
      </c>
      <c r="AI4" s="119">
        <f>+IF('Data 2022'!AG4=0,"",('Data 2022'!AH4-'Data 2022'!AI4)*1000000/'Data 2022'!AG4)</f>
        <v>500000</v>
      </c>
      <c r="AJ4" s="120">
        <f>+IF('Data 2022'!AG4=0,"",'Data 2022'!AG4*1000/'Data 2022'!C4)</f>
        <v>0.70442378134685824</v>
      </c>
      <c r="AK4" s="119">
        <f>+IF('Data 2022'!AG4=0,"",('Data 2022'!AH4-'Data 2022'!AI4)*1000000/'Data 2022'!C4)</f>
        <v>352.21189067342914</v>
      </c>
      <c r="AL4" s="119">
        <f>+IF('Data 2022'!AJ4=0,"",('Data 2022'!AK4)*1000000/'Data 2022'!AJ4)</f>
        <v>1240000</v>
      </c>
      <c r="AM4" s="119">
        <f>+IF('Data 2022'!AJ4=0,"",('Data 2022'!AK4-'Data 2022'!AL4)*1000000/'Data 2022'!AJ4)</f>
        <v>1040000</v>
      </c>
      <c r="AN4" s="120">
        <f>+IF('Data 2022'!AJ4=0,"",'Data 2022'!AJ4*1000/'Data 2022'!C4)</f>
        <v>0.70442378134685824</v>
      </c>
      <c r="AO4" s="119">
        <f>+IF('Data 2022'!AJ4=0,"",('Data 2022'!AK4-'Data 2022'!AL4)*1000000/'Data 2022'!C4)</f>
        <v>732.60073260073261</v>
      </c>
      <c r="AP4" s="119" t="str">
        <f>+IF('Data 2022'!AM4=0,"",('Data 2022'!AN4)*1000000/'Data 2022'!AM4)</f>
        <v/>
      </c>
      <c r="AQ4" s="119" t="str">
        <f>+IF('Data 2022'!AM4=0,"",('Data 2022'!AN4-'Data 2022'!#REF!)*1000000/'Data 2022'!AM4)</f>
        <v/>
      </c>
      <c r="AR4" s="120" t="str">
        <f>+IF('Data 2022'!AM4=0,"",'Data 2022'!AM4*1000/'Data 2022'!C4)</f>
        <v/>
      </c>
      <c r="AS4" s="119" t="str">
        <f>+IF('Data 2022'!AM4=0,"",('Data 2022'!AN4-'Data 2022'!#REF!)*1000000/'Data 2022'!C4)</f>
        <v/>
      </c>
      <c r="AT4" s="119" t="str">
        <f>+IF('Data 2022'!AO4=0,"",('Data 2022'!AP4)*1000000/'Data 2022'!AO4)</f>
        <v/>
      </c>
      <c r="AU4" s="119" t="str">
        <f>+IF('Data 2022'!AO4=0,"",('Data 2022'!AP4-'Data 2022'!#REF!)*1000000/'Data 2022'!AO4)</f>
        <v/>
      </c>
      <c r="AV4" s="120" t="str">
        <f>+IF('Data 2022'!AO4=0,"",'Data 2022'!AO4*1000/'Data 2022'!C4)</f>
        <v/>
      </c>
      <c r="AW4" s="119" t="str">
        <f>+IF('Data 2022'!AO4=0,"",('Data 2022'!AP4-'Data 2022'!#REF!)*1000000/'Data 2022'!C4)</f>
        <v/>
      </c>
      <c r="AX4" s="119">
        <f>+IF('Data 2022'!U4=0,"",('Data 2022'!V4)*1000000/'Data 2022'!U4)</f>
        <v>533333.33333333337</v>
      </c>
      <c r="AY4" s="119">
        <f>+IF('Data 2022'!U4=0,"",('Data 2022'!V4-'Data 2022'!W4)*1000000/'Data 2022'!U4)</f>
        <v>266666.66666666669</v>
      </c>
      <c r="AZ4" s="120">
        <f>+IF('Data 2022'!U4=0,"",'Data 2022'!U4*1000/'Data 2022'!C4)</f>
        <v>0.21132713440405748</v>
      </c>
      <c r="BA4" s="119">
        <f>+IF('Data 2022'!U4=0,"",('Data 2022'!V4-'Data 2022'!W4)*1000000/'Data 2022'!C4)</f>
        <v>56.353902507748664</v>
      </c>
      <c r="BB4" s="119" t="str">
        <f>+IF(AT4="","",+IF('Data 2022'!BC4=0,0,('Data 2022'!BD4)*1000000/'Data 2022'!BC4))</f>
        <v/>
      </c>
      <c r="BC4" s="119" t="str">
        <f>+IF(AU4="","",+IF('Data 2022'!BC4=0,"",('Data 2022'!BD4-'Data 2022'!BE4)*1000000/'Data 2022'!BC4))</f>
        <v/>
      </c>
      <c r="BD4" s="120" t="str">
        <f>+IF(AV4="","",IF('Data 2022'!BC4=0,"",'Data 2022'!BC4*1000/'Data 2022'!C4))</f>
        <v/>
      </c>
      <c r="BE4" s="119" t="str">
        <f>+IF(AW4="","",IF('Data 2022'!BC4=0,"",('Data 2022'!BD4-'Data 2022'!BE4)*1000000/'Data 2022'!C4))</f>
        <v/>
      </c>
      <c r="BF4" s="119">
        <f>+IF('Data 2022'!BC4-'Data 2022'!BF4=0,"",('Data 2022'!BD4-'Data 2022'!BG4)*1000000/('Data 2022'!BC4-'Data 2022'!BF4))</f>
        <v>566694.63087248325</v>
      </c>
      <c r="BG4" s="119" t="e">
        <f>+IF('Data 2022'!BC4-'Data 2022'!BF4=0,"",('Data 2022'!BD4-'Data 2022'!BE4-'Data 2022'!BG4-'Data 2022'!#REF!)*1000000/('Data 2022'!BC4-'Data 2022'!BF4))</f>
        <v>#REF!</v>
      </c>
      <c r="BH4" s="120">
        <f>+IF('Data 2022'!BC4-'Data 2022'!BF4=0,"",('Data 2022'!BC4-'Data 2022'!BF4)*1000/'Data 2022'!C4)</f>
        <v>16.793462947309102</v>
      </c>
      <c r="BI4" s="119" t="e">
        <f>+IF('Data 2022'!BC4-'Data 2022'!BF4=0,"",('Data 2022'!BD4-'Data 2022'!BE4-'Data 2022'!BG4-'Data 2022'!#REF!)*1000000/'Data 2022'!C4)</f>
        <v>#REF!</v>
      </c>
      <c r="BJ4" s="119" t="str">
        <f>+IF('Data 2022'!BF4=0,"",('Data 2022'!BG4)*1000000/'Data 2022'!BF4)</f>
        <v/>
      </c>
      <c r="BK4" s="119" t="str">
        <f>+IF('Data 2022'!BF4=0,"",('Data 2022'!BG4-'Data 2022'!#REF!)*1000000/'Data 2022'!BF4)</f>
        <v/>
      </c>
      <c r="BL4" s="120" t="str">
        <f>+IF('Data 2022'!BF4=0,"",'Data 2022'!BF4*1000/'Data 2022'!C4)</f>
        <v/>
      </c>
      <c r="BM4" s="119" t="str">
        <f>+IF('Data 2022'!BF4=0,"",('Data 2022'!BG4-'Data 2022'!#REF!)*1000000/'Data 2022'!C4)</f>
        <v/>
      </c>
      <c r="BN4" s="119">
        <f>+IF('Data 2022'!L4+'Data 2022'!O4+'Data 2022'!X4+'Data 2022'!AA4=0,"",('Data 2022'!M4+'Data 2022'!P4+'Data 2022'!Y4+'Data 2022'!AB4)*1000000/('Data 2022'!L4+'Data 2022'!O4+'Data 2022'!X4+'Data 2022'!AA4))</f>
        <v>814529.9145299145</v>
      </c>
      <c r="BO4" s="119">
        <f>+IF('Data 2022'!L4+'Data 2022'!O4+'Data 2022'!X4+'Data 2022'!AA4=0,"",('Data 2022'!M4-'Data 2022'!N4+'Data 2022'!P4-'Data 2022'!Q4+'Data 2022'!Y4-'Data 2022'!Z4+'Data 2022'!AB4-'Data 2022'!AC4)*1000000/('Data 2022'!L4+'Data 2022'!O4+'Data 2022'!X4+'Data 2022'!AA4))</f>
        <v>695726.49572649563</v>
      </c>
      <c r="BP4" s="120">
        <f>+('Data 2022'!L4+'Data 2022'!O4+'Data 2022'!X4+'Data 2022'!AA4)*1000/'Data 2022'!C4</f>
        <v>8.2417582417582409</v>
      </c>
      <c r="BQ4" s="119">
        <f>+('Data 2022'!M4-'Data 2022'!N4+'Data 2022'!P4-'Data 2022'!Q4+'Data 2022'!Y4-'Data 2022'!Z4+'Data 2022'!AB4-'Data 2022'!AC4)*1000000/('Data 2022'!C4)</f>
        <v>5734.0095801634252</v>
      </c>
      <c r="BR4" s="122">
        <f>+IF('Data 2022'!AU4=0,"",'Data 2022'!AU4*1000/'Data 2022'!$C4)</f>
        <v>7.0442378134685832E-2</v>
      </c>
      <c r="BS4" s="122">
        <f>+IF('Data 2022'!AV4=0,"",'Data 2022'!AV4*1000/'Data 2022'!$C4)</f>
        <v>7.0442378134685832E-2</v>
      </c>
      <c r="BT4" s="122">
        <f>+IF('Data 2022'!AS4=0,"",'Data 2022'!AS4*1000/'Data 2022'!$C4)</f>
        <v>7.0442378134685832E-2</v>
      </c>
      <c r="BU4" s="122">
        <f>+IF('Data 2022'!AT4=0,"",'Data 2022'!AT4*1000/'Data 2022'!$C4)</f>
        <v>7.0442378134685832E-2</v>
      </c>
      <c r="BV4" s="122">
        <f>+IF('Data 2022'!AU4=0,"",'Data 2022'!AU4*1000/'Data 2022'!$C4)</f>
        <v>7.0442378134685832E-2</v>
      </c>
      <c r="BW4" s="122">
        <f>+IF('Data 2022'!AV4=0,"",'Data 2022'!AV4*1000/'Data 2022'!$C4)</f>
        <v>7.0442378134685832E-2</v>
      </c>
      <c r="BX4" s="122">
        <f>+IF('Data 2022'!AW4=0,"",'Data 2022'!AW4*1000/'Data 2022'!$C4)</f>
        <v>7.0442378134685832E-2</v>
      </c>
      <c r="BY4" s="122">
        <f>+IF('Data 2022'!AX4=0,"",'Data 2022'!AX4*1000/'Data 2022'!$C4)</f>
        <v>7.0442378134685832E-2</v>
      </c>
      <c r="BZ4" s="122">
        <f>+IF('Data 2022'!AY4=0,"",'Data 2022'!AY4*1000/'Data 2022'!$C4)</f>
        <v>7.0442378134685832E-2</v>
      </c>
      <c r="CA4" s="122">
        <f>+IF('Data 2022'!AZ4=0,"",'Data 2022'!AZ4*1000/'Data 2022'!$C4)</f>
        <v>7.0442378134685832E-2</v>
      </c>
      <c r="CB4" s="122">
        <f>+IF('Data 2022'!BA4=0,"",'Data 2022'!BA4*1000/'Data 2022'!$C4)</f>
        <v>0.35221189067342912</v>
      </c>
      <c r="CC4" s="122">
        <f>+IF('Data 2022'!BB4=0,"",'Data 2022'!BB4*1000/'Data 2022'!$C4)</f>
        <v>0.35221189067342912</v>
      </c>
    </row>
    <row r="5" spans="1:81" x14ac:dyDescent="0.25">
      <c r="A5" s="92" t="s">
        <v>2</v>
      </c>
      <c r="B5" s="119">
        <f>+IF('Data 2022'!D5=0,"",('Data 2022'!E5)*1000000/'Data 2022'!D5)</f>
        <v>207716.28994544037</v>
      </c>
      <c r="C5" s="119" t="e">
        <f>+IF('Data 2022'!D5=0,"",('Data 2022'!E5-'Data 2022'!#REF!)*1000000/'Data 2022'!D5)</f>
        <v>#REF!</v>
      </c>
      <c r="D5" s="120">
        <f>+IF('Data 2022'!D5=0,"",'Data 2022'!D5*1000/'Data 2022'!C5)</f>
        <v>0.43921810276950463</v>
      </c>
      <c r="E5" s="119" t="e">
        <f>+IF('Data 2022'!D5=0,"",('Data 2022'!E5-'Data 2022'!#REF!)*1000000/'Data 2022'!C5)</f>
        <v>#REF!</v>
      </c>
      <c r="F5" s="121">
        <f>+IF('Data 2022'!F5=0,"",('Data 2022'!G5)*1000000/'Data 2022'!F5)</f>
        <v>619000</v>
      </c>
      <c r="G5" s="121">
        <f>+IF('Data 2022'!F5=0,"",('Data 2022'!G5-'Data 2022'!H5)*1000000/'Data 2022'!F5)</f>
        <v>619000</v>
      </c>
      <c r="H5" s="120">
        <f>+IF('Data 2022'!F5=0,"",'Data 2022'!F5*1000/'Data 2022'!C5)</f>
        <v>3.4233679093492175E-2</v>
      </c>
      <c r="I5" s="119">
        <f>+IF('Data 2022'!F5=0,"",('Data 2022'!G5-'Data 2022'!H5)*1000000/'Data 2022'!C5)</f>
        <v>21.190647358871658</v>
      </c>
      <c r="J5" s="119">
        <f>+IF('Data 2022'!I5=0,"",('Data 2022'!J5)*1000000/'Data 2022'!I5)</f>
        <v>1541394.5278022948</v>
      </c>
      <c r="K5" s="119">
        <f>+IF('Data 2022'!I5=0,"",('Data 2022'!J5-'Data 2022'!K5)*1000000/'Data 2022'!I5)</f>
        <v>1260458.9585172108</v>
      </c>
      <c r="L5" s="120">
        <f>+IF('Data 2022'!I5=0,"",'Data 2022'!I5*1000/'Data 2022'!C5)</f>
        <v>0.38786758412926636</v>
      </c>
      <c r="M5" s="119">
        <f>+IF('Data 2022'!I5=0,"",('Data 2022'!J5-'Data 2022'!K5)*1000000/'Data 2022'!C5)</f>
        <v>488.89117113416171</v>
      </c>
      <c r="N5" s="119">
        <f>+IF('Data 2022'!L5=0,"",('Data 2022'!M5)*1000000/'Data 2022'!L5)</f>
        <v>909422.20704958611</v>
      </c>
      <c r="O5" s="119">
        <f>+IF('Data 2022'!L5=0,"",('Data 2022'!M5-'Data 2022'!N5)*1000000/'Data 2022'!L5)</f>
        <v>786592.1310915763</v>
      </c>
      <c r="P5" s="120">
        <f>+IF('Data 2022'!L5=0,"",'Data 2022'!L5*1000/'Data 2022'!C5)</f>
        <v>4.0111601793844782</v>
      </c>
      <c r="Q5" s="119">
        <f>+IF('Data 2022'!L5=0,"",('Data 2022'!M5-'Data 2022'!N5)*1000000/'Data 2022'!C5)</f>
        <v>3155.1470336517064</v>
      </c>
      <c r="R5" s="119">
        <f>+IF('Data 2022'!O5=0,"",('Data 2022'!P5)*1000000/'Data 2022'!O5)</f>
        <v>70172.04587890103</v>
      </c>
      <c r="S5" s="119">
        <f>+IF('Data 2022'!O5=0,"",('Data 2022'!P5-'Data 2022'!Q5)*1000000/'Data 2022'!O5)</f>
        <v>68411.576420378769</v>
      </c>
      <c r="T5" s="120">
        <f>+IF('Data 2022'!O5=0,"",'Data 2022'!O5*1000/'Data 2022'!C5)</f>
        <v>10.267365033720173</v>
      </c>
      <c r="U5" s="119">
        <f>+IF('Data 2022'!O5=0,"",('Data 2022'!P5-'Data 2022'!Q5)*1000000/'Data 2022'!C5)</f>
        <v>702.40662764027252</v>
      </c>
      <c r="V5" s="119">
        <f>+IF('Data 2022'!X5=0,"",('Data 2022'!Y5)*1000000/'Data 2022'!X5)</f>
        <v>1253096.4467005075</v>
      </c>
      <c r="W5" s="119">
        <f>+IF('Data 2022'!X5=0,"",('Data 2022'!Y5-'Data 2022'!Z5)*1000000/'Data 2022'!X5)</f>
        <v>930131.97969543166</v>
      </c>
      <c r="X5" s="120">
        <f>+IF('Data 2022'!X5=0,"",'Data 2022'!X5*1000/'Data 2022'!C5)</f>
        <v>1.6860086953544897</v>
      </c>
      <c r="Y5" s="119">
        <f>+IF('Data 2022'!X5=0,"",('Data 2022'!Y5-'Data 2022'!Z5)*1000000/'Data 2022'!C5)</f>
        <v>1568.2106055937834</v>
      </c>
      <c r="Z5" s="119">
        <f>+IF('Data 2022'!AA5=0,"",('Data 2022'!AB5)*1000000/'Data 2022'!AA5)</f>
        <v>864385.67493112944</v>
      </c>
      <c r="AA5" s="119">
        <f>+IF('Data 2022'!AA5=0,"",('Data 2022'!AB5-'Data 2022'!AC5)*1000000/'Data 2022'!AA5)</f>
        <v>809939.39393939392</v>
      </c>
      <c r="AB5" s="120">
        <f>+IF('Data 2022'!AA5=0,"",'Data 2022'!AA5*1000/'Data 2022'!C5)</f>
        <v>3.1067063777344153</v>
      </c>
      <c r="AC5" s="119">
        <f>+IF('Data 2022'!AA5=0,"",('Data 2022'!AB5-'Data 2022'!AC5)*1000000/'Data 2022'!C5)</f>
        <v>2516.2438807298622</v>
      </c>
      <c r="AD5" s="119">
        <f>+IF('Data 2022'!AD5=0,"",('Data 2022'!AE5)*1000000/'Data 2022'!AD5)</f>
        <v>32693.877551020407</v>
      </c>
      <c r="AE5" s="119">
        <f>+IF('Data 2022'!AD5=0,"",('Data 2022'!AE5-'Data 2022'!AF5)*1000000/'Data 2022'!AD5)</f>
        <v>32642.857142857149</v>
      </c>
      <c r="AF5" s="120">
        <f>+IF('Data 2022'!AD5=0,"",'Data 2022'!AD5*1000/'Data 2022'!C5)</f>
        <v>3.3549005511622334</v>
      </c>
      <c r="AG5" s="119">
        <f>+IF('Data 2022'!AD5=0,"",('Data 2022'!AE5-'Data 2022'!AF5)*1000000/'Data 2022'!C5)</f>
        <v>109.51353942008149</v>
      </c>
      <c r="AH5" s="119">
        <f>+IF('Data 2022'!AG5=0,"",('Data 2022'!AH5)*1000000/'Data 2022'!AG5)</f>
        <v>135257.99849186686</v>
      </c>
      <c r="AI5" s="119">
        <f>+IF('Data 2022'!AG5=0,"",('Data 2022'!AH5-'Data 2022'!AI5)*1000000/'Data 2022'!AG5)</f>
        <v>135257.99849186686</v>
      </c>
      <c r="AJ5" s="120">
        <f>+IF('Data 2022'!AG5=0,"",'Data 2022'!AG5*1000/'Data 2022'!C5)</f>
        <v>3.1779124302488788</v>
      </c>
      <c r="AK5" s="119">
        <f>+IF('Data 2022'!AG5=0,"",('Data 2022'!AH5-'Data 2022'!AI5)*1000000/'Data 2022'!C5)</f>
        <v>429.83807469788781</v>
      </c>
      <c r="AL5" s="119">
        <f>+IF('Data 2022'!AJ5=0,"",('Data 2022'!AK5)*1000000/'Data 2022'!AJ5)</f>
        <v>180342.14618973562</v>
      </c>
      <c r="AM5" s="119">
        <f>+IF('Data 2022'!AJ5=0,"",('Data 2022'!AK5-'Data 2022'!AL5)*1000000/'Data 2022'!AJ5)</f>
        <v>178326.59409020215</v>
      </c>
      <c r="AN5" s="120">
        <f>+IF('Data 2022'!AJ5=0,"",'Data 2022'!AJ5*1000/'Data 2022'!C5)</f>
        <v>5.5030639142788678</v>
      </c>
      <c r="AO5" s="119">
        <f>+IF('Data 2022'!AJ5=0,"",('Data 2022'!AK5-'Data 2022'!AL5)*1000000/'Data 2022'!C5)</f>
        <v>981.34264489404666</v>
      </c>
      <c r="AP5" s="119">
        <f>+IF('Data 2022'!AM5=0,"",('Data 2022'!AN5)*1000000/'Data 2022'!AM5)</f>
        <v>66071.428571428565</v>
      </c>
      <c r="AQ5" s="119" t="e">
        <f>+IF('Data 2022'!AM5=0,"",('Data 2022'!AN5-'Data 2022'!#REF!)*1000000/'Data 2022'!AM5)</f>
        <v>#REF!</v>
      </c>
      <c r="AR5" s="120">
        <f>+IF('Data 2022'!AM5=0,"",'Data 2022'!AM5*1000/'Data 2022'!C5)</f>
        <v>0.47927150730889051</v>
      </c>
      <c r="AS5" s="119" t="e">
        <f>+IF('Data 2022'!AM5=0,"",('Data 2022'!AN5-'Data 2022'!#REF!)*1000000/'Data 2022'!C5)</f>
        <v>#REF!</v>
      </c>
      <c r="AT5" s="119">
        <f>+IF('Data 2022'!AO5=0,"",('Data 2022'!AP5)*1000000/'Data 2022'!AO5)</f>
        <v>66767.123287671231</v>
      </c>
      <c r="AU5" s="119" t="e">
        <f>+IF('Data 2022'!AO5=0,"",('Data 2022'!AP5-'Data 2022'!#REF!)*1000000/'Data 2022'!AO5)</f>
        <v>#REF!</v>
      </c>
      <c r="AV5" s="120">
        <f>+IF('Data 2022'!AO5=0,"",'Data 2022'!AO5*1000/'Data 2022'!C5)</f>
        <v>2.4990585738249291</v>
      </c>
      <c r="AW5" s="119" t="e">
        <f>+IF('Data 2022'!AO5=0,"",('Data 2022'!AP5-'Data 2022'!#REF!)*1000000/'Data 2022'!C5)</f>
        <v>#REF!</v>
      </c>
      <c r="AX5" s="119">
        <f>+IF('Data 2022'!U5=0,"",('Data 2022'!V5)*1000000/'Data 2022'!U5)</f>
        <v>595943.661971831</v>
      </c>
      <c r="AY5" s="119">
        <f>+IF('Data 2022'!U5=0,"",('Data 2022'!V5-'Data 2022'!W5)*1000000/'Data 2022'!U5)</f>
        <v>297971.8309859155</v>
      </c>
      <c r="AZ5" s="120">
        <f>+IF('Data 2022'!U5=0,"",'Data 2022'!U5*1000/'Data 2022'!C5)</f>
        <v>0.60764780390948614</v>
      </c>
      <c r="BA5" s="119">
        <f>+IF('Data 2022'!U5=0,"",('Data 2022'!V5-'Data 2022'!W5)*1000000/'Data 2022'!C5)</f>
        <v>181.06192872548013</v>
      </c>
      <c r="BB5" s="119">
        <f>+IF(AT5="","",+IF('Data 2022'!BC5=0,0,('Data 2022'!BD5)*1000000/'Data 2022'!BC5))</f>
        <v>336648.11569643166</v>
      </c>
      <c r="BC5" s="119" t="e">
        <f>+IF(AU5="","",+IF('Data 2022'!BC5=0,"",('Data 2022'!BD5-'Data 2022'!BE5)*1000000/'Data 2022'!BC5))</f>
        <v>#REF!</v>
      </c>
      <c r="BD5" s="120">
        <f>+IF(AV5="","",IF('Data 2022'!BC5=0,"",'Data 2022'!BC5*1000/'Data 2022'!C5))</f>
        <v>35.554414432919103</v>
      </c>
      <c r="BE5" s="119" t="e">
        <f>+IF(AW5="","",IF('Data 2022'!BC5=0,"",('Data 2022'!BD5-'Data 2022'!BE5)*1000000/'Data 2022'!C5))</f>
        <v>#REF!</v>
      </c>
      <c r="BF5" s="119">
        <f>+IF('Data 2022'!BC5-'Data 2022'!BF5=0,"",('Data 2022'!BD5-'Data 2022'!BG5)*1000000/('Data 2022'!BC5-'Data 2022'!BF5))</f>
        <v>361332.73082662531</v>
      </c>
      <c r="BG5" s="119" t="e">
        <f>+IF('Data 2022'!BC5-'Data 2022'!BF5=0,"",('Data 2022'!BD5-'Data 2022'!BE5-'Data 2022'!BG5-'Data 2022'!#REF!)*1000000/('Data 2022'!BC5-'Data 2022'!BF5))</f>
        <v>#REF!</v>
      </c>
      <c r="BH5" s="120">
        <f>+IF('Data 2022'!BC5-'Data 2022'!BF5=0,"",('Data 2022'!BC5-'Data 2022'!BF5)*1000/'Data 2022'!C5)</f>
        <v>32.576084351785283</v>
      </c>
      <c r="BI5" s="119" t="e">
        <f>+IF('Data 2022'!BC5-'Data 2022'!BF5=0,"",('Data 2022'!BD5-'Data 2022'!BE5-'Data 2022'!BG5-'Data 2022'!#REF!)*1000000/'Data 2022'!C5)</f>
        <v>#REF!</v>
      </c>
      <c r="BJ5" s="119">
        <f>+IF('Data 2022'!BF5=0,"",('Data 2022'!BG5)*1000000/'Data 2022'!BF5)</f>
        <v>66655.172413793087</v>
      </c>
      <c r="BK5" s="119" t="e">
        <f>+IF('Data 2022'!BF5=0,"",('Data 2022'!BG5-'Data 2022'!#REF!)*1000000/'Data 2022'!BF5)</f>
        <v>#REF!</v>
      </c>
      <c r="BL5" s="120">
        <f>+IF('Data 2022'!BF5=0,"",'Data 2022'!BF5*1000/'Data 2022'!C5)</f>
        <v>2.9783300811338194</v>
      </c>
      <c r="BM5" s="119" t="e">
        <f>+IF('Data 2022'!BF5=0,"",('Data 2022'!BG5-'Data 2022'!#REF!)*1000000/'Data 2022'!C5)</f>
        <v>#REF!</v>
      </c>
      <c r="BN5" s="119">
        <f>+IF('Data 2022'!L5+'Data 2022'!O5+'Data 2022'!X5+'Data 2022'!AA5=0,"",('Data 2022'!M5+'Data 2022'!P5+'Data 2022'!Y5+'Data 2022'!AB5)*1000000/('Data 2022'!L5+'Data 2022'!O5+'Data 2022'!X5+'Data 2022'!AA5))</f>
        <v>480642.26606113918</v>
      </c>
      <c r="BO5" s="119">
        <f>+IF('Data 2022'!L5+'Data 2022'!O5+'Data 2022'!X5+'Data 2022'!AA5=0,"",('Data 2022'!M5-'Data 2022'!N5+'Data 2022'!P5-'Data 2022'!Q5+'Data 2022'!Y5-'Data 2022'!Z5+'Data 2022'!AB5-'Data 2022'!AC5)*1000000/('Data 2022'!L5+'Data 2022'!O5+'Data 2022'!X5+'Data 2022'!AA5))</f>
        <v>416438.99549444433</v>
      </c>
      <c r="BP5" s="120">
        <f>+('Data 2022'!L5+'Data 2022'!O5+'Data 2022'!X5+'Data 2022'!AA5)*1000/'Data 2022'!C5</f>
        <v>19.071240286193557</v>
      </c>
      <c r="BQ5" s="119">
        <f>+('Data 2022'!M5-'Data 2022'!N5+'Data 2022'!P5-'Data 2022'!Q5+'Data 2022'!Y5-'Data 2022'!Z5+'Data 2022'!AB5-'Data 2022'!AC5)*1000000/('Data 2022'!C5)</f>
        <v>7942.0081476156247</v>
      </c>
      <c r="BR5" s="122">
        <f>+IF('Data 2022'!AU5=0,"",'Data 2022'!AU5*1000/'Data 2022'!$C5)</f>
        <v>3.2521995138817568</v>
      </c>
      <c r="BS5" s="122">
        <f>+IF('Data 2022'!AV5=0,"",'Data 2022'!AV5*1000/'Data 2022'!$C5)</f>
        <v>0.58197254458936698</v>
      </c>
      <c r="BT5" s="122">
        <f>+IF('Data 2022'!AS5=0,"",'Data 2022'!AS5*1000/'Data 2022'!$C5)</f>
        <v>0.34233679093492175</v>
      </c>
      <c r="BU5" s="122">
        <f>+IF('Data 2022'!AT5=0,"",'Data 2022'!AT5*1000/'Data 2022'!$C5)</f>
        <v>0.23963575365444525</v>
      </c>
      <c r="BV5" s="122">
        <f>+IF('Data 2022'!AU5=0,"",'Data 2022'!AU5*1000/'Data 2022'!$C5)</f>
        <v>3.2521995138817568</v>
      </c>
      <c r="BW5" s="122">
        <f>+IF('Data 2022'!AV5=0,"",'Data 2022'!AV5*1000/'Data 2022'!$C5)</f>
        <v>0.58197254458936698</v>
      </c>
      <c r="BX5" s="122">
        <f>+IF('Data 2022'!AW5=0,"",'Data 2022'!AW5*1000/'Data 2022'!$C5)</f>
        <v>1.711683954674609</v>
      </c>
      <c r="BY5" s="122">
        <f>+IF('Data 2022'!AX5=0,"",'Data 2022'!AX5*1000/'Data 2022'!$C5)</f>
        <v>0.20540207456095305</v>
      </c>
      <c r="BZ5" s="122">
        <f>+IF('Data 2022'!AY5=0,"",'Data 2022'!AY5*1000/'Data 2022'!$C5)</f>
        <v>1.6774502755811167</v>
      </c>
      <c r="CA5" s="122">
        <f>+IF('Data 2022'!AZ5=0,"",'Data 2022'!AZ5*1000/'Data 2022'!$C5)</f>
        <v>0.61620622368285916</v>
      </c>
      <c r="CB5" s="122">
        <f>+IF('Data 2022'!BA5=0,"",'Data 2022'!BA5*1000/'Data 2022'!$C5)</f>
        <v>6.9836705350724042</v>
      </c>
      <c r="CC5" s="122">
        <f>+IF('Data 2022'!BB5=0,"",'Data 2022'!BB5*1000/'Data 2022'!$C5)</f>
        <v>1.6432165964876244</v>
      </c>
    </row>
    <row r="6" spans="1:81" x14ac:dyDescent="0.25">
      <c r="A6" s="92" t="s">
        <v>3</v>
      </c>
      <c r="B6" s="119">
        <f>+IF('Data 2022'!D6=0,"",('Data 2022'!E6)*1000000/'Data 2022'!D6)</f>
        <v>267391.30434782611</v>
      </c>
      <c r="C6" s="119" t="e">
        <f>+IF('Data 2022'!D6=0,"",('Data 2022'!E6-'Data 2022'!#REF!)*1000000/'Data 2022'!D6)</f>
        <v>#REF!</v>
      </c>
      <c r="D6" s="120">
        <f>+IF('Data 2022'!D6=0,"",'Data 2022'!D6*1000/'Data 2022'!C6)</f>
        <v>2.188287902573617</v>
      </c>
      <c r="E6" s="119" t="e">
        <f>+IF('Data 2022'!D6=0,"",('Data 2022'!E6-'Data 2022'!#REF!)*1000000/'Data 2022'!C6)</f>
        <v>#REF!</v>
      </c>
      <c r="F6" s="121" t="str">
        <f>+IF('Data 2022'!F6=0,"",('Data 2022'!G6)*1000000/'Data 2022'!F6)</f>
        <v/>
      </c>
      <c r="G6" s="121" t="str">
        <f>+IF('Data 2022'!F6=0,"",('Data 2022'!G6-'Data 2022'!H6)*1000000/'Data 2022'!F6)</f>
        <v/>
      </c>
      <c r="H6" s="120" t="str">
        <f>+IF('Data 2022'!F6=0,"",'Data 2022'!F6*1000/'Data 2022'!C6)</f>
        <v/>
      </c>
      <c r="I6" s="119" t="str">
        <f>+IF('Data 2022'!F6=0,"",('Data 2022'!G6-'Data 2022'!H6)*1000000/'Data 2022'!C6)</f>
        <v/>
      </c>
      <c r="J6" s="119">
        <f>+IF('Data 2022'!I6=0,"",('Data 2022'!J6)*1000000/'Data 2022'!I6)</f>
        <v>1600000</v>
      </c>
      <c r="K6" s="119">
        <f>+IF('Data 2022'!I6=0,"",('Data 2022'!J6-'Data 2022'!K6)*1000000/'Data 2022'!I6)</f>
        <v>1160000</v>
      </c>
      <c r="L6" s="120">
        <f>+IF('Data 2022'!I6=0,"",'Data 2022'!I6*1000/'Data 2022'!C6)</f>
        <v>0.23785738071452356</v>
      </c>
      <c r="M6" s="119">
        <f>+IF('Data 2022'!I6=0,"",('Data 2022'!J6-'Data 2022'!K6)*1000000/'Data 2022'!C6)</f>
        <v>275.91456162884737</v>
      </c>
      <c r="N6" s="119">
        <f>+IF('Data 2022'!L6=0,"",('Data 2022'!M6)*1000000/'Data 2022'!L6)</f>
        <v>880193.90581717447</v>
      </c>
      <c r="O6" s="119">
        <f>+IF('Data 2022'!L6=0,"",('Data 2022'!M6-'Data 2022'!N6)*1000000/'Data 2022'!L6)</f>
        <v>798476.45429362881</v>
      </c>
      <c r="P6" s="120">
        <f>+IF('Data 2022'!L6=0,"",'Data 2022'!L6*1000/'Data 2022'!C6)</f>
        <v>6.8693211550354407</v>
      </c>
      <c r="Q6" s="119">
        <f>+IF('Data 2022'!L6=0,"",('Data 2022'!M6-'Data 2022'!N6)*1000000/'Data 2022'!C6)</f>
        <v>5484.9911992769139</v>
      </c>
      <c r="R6" s="119">
        <f>+IF('Data 2022'!O6=0,"",('Data 2022'!P6)*1000000/'Data 2022'!O6)</f>
        <v>79279.76350443429</v>
      </c>
      <c r="S6" s="119">
        <f>+IF('Data 2022'!O6=0,"",('Data 2022'!P6-'Data 2022'!Q6)*1000000/'Data 2022'!O6)</f>
        <v>79279.76350443429</v>
      </c>
      <c r="T6" s="120">
        <f>+IF('Data 2022'!O6=0,"",'Data 2022'!O6*1000/'Data 2022'!C6)</f>
        <v>17.701346272774845</v>
      </c>
      <c r="U6" s="119">
        <f>+IF('Data 2022'!O6=0,"",('Data 2022'!P6-'Data 2022'!Q6)*1000000/'Data 2022'!C6)</f>
        <v>1403.3585462156891</v>
      </c>
      <c r="V6" s="119">
        <f>+IF('Data 2022'!X6=0,"",('Data 2022'!Y6)*1000000/'Data 2022'!X6)</f>
        <v>1533333.3333333333</v>
      </c>
      <c r="W6" s="119">
        <f>+IF('Data 2022'!X6=0,"",('Data 2022'!Y6-'Data 2022'!Z6)*1000000/'Data 2022'!X6)</f>
        <v>1266666.6666666667</v>
      </c>
      <c r="X6" s="120">
        <f>+IF('Data 2022'!X6=0,"",'Data 2022'!X6*1000/'Data 2022'!C6)</f>
        <v>0.14271442842871415</v>
      </c>
      <c r="Y6" s="119">
        <f>+IF('Data 2022'!X6=0,"",('Data 2022'!Y6-'Data 2022'!Z6)*1000000/'Data 2022'!C6)</f>
        <v>180.77160934303791</v>
      </c>
      <c r="Z6" s="119">
        <f>+IF('Data 2022'!AA6=0,"",('Data 2022'!AB6)*1000000/'Data 2022'!AA6)</f>
        <v>1029673.590504451</v>
      </c>
      <c r="AA6" s="119">
        <f>+IF('Data 2022'!AA6=0,"",('Data 2022'!AB6-'Data 2022'!AC6)*1000000/'Data 2022'!AA6)</f>
        <v>836795.25222551927</v>
      </c>
      <c r="AB6" s="120">
        <f>+IF('Data 2022'!AA6=0,"",'Data 2022'!AA6*1000/'Data 2022'!C6)</f>
        <v>1.6031587460158889</v>
      </c>
      <c r="AC6" s="119">
        <f>+IF('Data 2022'!AA6=0,"",('Data 2022'!AB6-'Data 2022'!AC6)*1000000/'Data 2022'!C6)</f>
        <v>1341.5156272299132</v>
      </c>
      <c r="AD6" s="119">
        <f>+IF('Data 2022'!AD6=0,"",('Data 2022'!AE6)*1000000/'Data 2022'!AD6)</f>
        <v>20806.241872561768</v>
      </c>
      <c r="AE6" s="119">
        <f>+IF('Data 2022'!AD6=0,"",('Data 2022'!AE6-'Data 2022'!AF6)*1000000/'Data 2022'!AD6)</f>
        <v>20806.241872561768</v>
      </c>
      <c r="AF6" s="120">
        <f>+IF('Data 2022'!AD6=0,"",'Data 2022'!AD6*1000/'Data 2022'!C6)</f>
        <v>3.6582465153893726</v>
      </c>
      <c r="AG6" s="119">
        <f>+IF('Data 2022'!AD6=0,"",('Data 2022'!AE6-'Data 2022'!AF6)*1000000/'Data 2022'!C6)</f>
        <v>76.114361828647546</v>
      </c>
      <c r="AH6" s="119">
        <f>+IF('Data 2022'!AG6=0,"",('Data 2022'!AH6)*1000000/'Data 2022'!AG6)</f>
        <v>161111.11111111112</v>
      </c>
      <c r="AI6" s="119">
        <f>+IF('Data 2022'!AG6=0,"",('Data 2022'!AH6-'Data 2022'!AI6)*1000000/'Data 2022'!AG6)</f>
        <v>161111.11111111112</v>
      </c>
      <c r="AJ6" s="120">
        <f>+IF('Data 2022'!AG6=0,"",'Data 2022'!AG6*1000/'Data 2022'!C6)</f>
        <v>0.85628657057228486</v>
      </c>
      <c r="AK6" s="119">
        <f>+IF('Data 2022'!AG6=0,"",('Data 2022'!AH6-'Data 2022'!AI6)*1000000/'Data 2022'!C6)</f>
        <v>137.95728081442368</v>
      </c>
      <c r="AL6" s="119">
        <f>+IF('Data 2022'!AJ6=0,"",('Data 2022'!AK6)*1000000/'Data 2022'!AJ6)</f>
        <v>141054.19450631033</v>
      </c>
      <c r="AM6" s="119">
        <f>+IF('Data 2022'!AJ6=0,"",('Data 2022'!AK6-'Data 2022'!AL6)*1000000/'Data 2022'!AJ6)</f>
        <v>141054.19450631033</v>
      </c>
      <c r="AN6" s="120">
        <f>+IF('Data 2022'!AJ6=0,"",'Data 2022'!AJ6*1000/'Data 2022'!C6)</f>
        <v>6.4078778364492655</v>
      </c>
      <c r="AO6" s="119">
        <f>+IF('Data 2022'!AJ6=0,"",('Data 2022'!AK6-'Data 2022'!AL6)*1000000/'Data 2022'!C6)</f>
        <v>903.85804671518952</v>
      </c>
      <c r="AP6" s="119" t="str">
        <f>+IF('Data 2022'!AM6=0,"",('Data 2022'!AN6)*1000000/'Data 2022'!AM6)</f>
        <v/>
      </c>
      <c r="AQ6" s="119" t="str">
        <f>+IF('Data 2022'!AM6=0,"",('Data 2022'!AN6-'Data 2022'!#REF!)*1000000/'Data 2022'!AM6)</f>
        <v/>
      </c>
      <c r="AR6" s="120" t="str">
        <f>+IF('Data 2022'!AM6=0,"",'Data 2022'!AM6*1000/'Data 2022'!C6)</f>
        <v/>
      </c>
      <c r="AS6" s="119" t="str">
        <f>+IF('Data 2022'!AM6=0,"",('Data 2022'!AN6-'Data 2022'!#REF!)*1000000/'Data 2022'!C6)</f>
        <v/>
      </c>
      <c r="AT6" s="119">
        <f>+IF('Data 2022'!AO6=0,"",('Data 2022'!AP6)*1000000/'Data 2022'!AO6)</f>
        <v>2288.3295194508009</v>
      </c>
      <c r="AU6" s="119" t="e">
        <f>+IF('Data 2022'!AO6=0,"",('Data 2022'!AP6-'Data 2022'!#REF!)*1000000/'Data 2022'!AO6)</f>
        <v>#REF!</v>
      </c>
      <c r="AV6" s="120">
        <f>+IF('Data 2022'!AO6=0,"",'Data 2022'!AO6*1000/'Data 2022'!C6)</f>
        <v>2.078873507444936</v>
      </c>
      <c r="AW6" s="119" t="e">
        <f>+IF('Data 2022'!AO6=0,"",('Data 2022'!AP6-'Data 2022'!#REF!)*1000000/'Data 2022'!C6)</f>
        <v>#REF!</v>
      </c>
      <c r="AX6" s="119">
        <f>+IF('Data 2022'!U6=0,"",('Data 2022'!V6)*1000000/'Data 2022'!U6)</f>
        <v>544000</v>
      </c>
      <c r="AY6" s="119">
        <f>+IF('Data 2022'!U6=0,"",('Data 2022'!V6-'Data 2022'!W6)*1000000/'Data 2022'!U6)</f>
        <v>312000</v>
      </c>
      <c r="AZ6" s="120">
        <f>+IF('Data 2022'!U6=0,"",'Data 2022'!U6*1000/'Data 2022'!C6)</f>
        <v>0.59464345178630895</v>
      </c>
      <c r="BA6" s="119">
        <f>+IF('Data 2022'!U6=0,"",('Data 2022'!V6-'Data 2022'!W6)*1000000/'Data 2022'!C6)</f>
        <v>185.5287569573284</v>
      </c>
      <c r="BB6" s="119">
        <f>+IF(AT6="","",+IF('Data 2022'!BC6=0,0,('Data 2022'!BD6)*1000000/'Data 2022'!BC6))</f>
        <v>277078.65168539324</v>
      </c>
      <c r="BC6" s="119" t="e">
        <f>+IF(AU6="","",+IF('Data 2022'!BC6=0,"",('Data 2022'!BD6-'Data 2022'!BE6)*1000000/'Data 2022'!BC6))</f>
        <v>#REF!</v>
      </c>
      <c r="BD6" s="120">
        <f>+IF(AV6="","",IF('Data 2022'!BC6=0,"",'Data 2022'!BC6*1000/'Data 2022'!C6))</f>
        <v>42.338613767185194</v>
      </c>
      <c r="BE6" s="119" t="e">
        <f>+IF(AW6="","",IF('Data 2022'!BC6=0,"",('Data 2022'!BD6-'Data 2022'!BE6)*1000000/'Data 2022'!C6))</f>
        <v>#REF!</v>
      </c>
      <c r="BF6" s="119">
        <f>+IF('Data 2022'!BC6-'Data 2022'!BF6=0,"",('Data 2022'!BD6-'Data 2022'!BG6)*1000000/('Data 2022'!BC6-'Data 2022'!BF6))</f>
        <v>291267.87191303325</v>
      </c>
      <c r="BG6" s="119" t="e">
        <f>+IF('Data 2022'!BC6-'Data 2022'!BF6=0,"",('Data 2022'!BD6-'Data 2022'!BE6-'Data 2022'!BG6-'Data 2022'!#REF!)*1000000/('Data 2022'!BC6-'Data 2022'!BF6))</f>
        <v>#REF!</v>
      </c>
      <c r="BH6" s="120">
        <f>+IF('Data 2022'!BC6-'Data 2022'!BF6=0,"",('Data 2022'!BC6-'Data 2022'!BF6)*1000/'Data 2022'!C6)</f>
        <v>40.259740259740262</v>
      </c>
      <c r="BI6" s="119" t="e">
        <f>+IF('Data 2022'!BC6-'Data 2022'!BF6=0,"",('Data 2022'!BD6-'Data 2022'!BE6-'Data 2022'!BG6-'Data 2022'!#REF!)*1000000/'Data 2022'!C6)</f>
        <v>#REF!</v>
      </c>
      <c r="BJ6" s="119">
        <f>+IF('Data 2022'!BF6=0,"",('Data 2022'!BG6)*1000000/'Data 2022'!BF6)</f>
        <v>2288.3295194508009</v>
      </c>
      <c r="BK6" s="119" t="e">
        <f>+IF('Data 2022'!BF6=0,"",('Data 2022'!BG6-'Data 2022'!#REF!)*1000000/'Data 2022'!BF6)</f>
        <v>#REF!</v>
      </c>
      <c r="BL6" s="120">
        <f>+IF('Data 2022'!BF6=0,"",'Data 2022'!BF6*1000/'Data 2022'!C6)</f>
        <v>2.078873507444936</v>
      </c>
      <c r="BM6" s="119" t="e">
        <f>+IF('Data 2022'!BF6=0,"",('Data 2022'!BG6-'Data 2022'!#REF!)*1000000/'Data 2022'!C6)</f>
        <v>#REF!</v>
      </c>
      <c r="BN6" s="119">
        <f>+IF('Data 2022'!L6+'Data 2022'!O6+'Data 2022'!X6+'Data 2022'!AA6=0,"",('Data 2022'!M6+'Data 2022'!P6+'Data 2022'!Y6+'Data 2022'!AB6)*1000000/('Data 2022'!L6+'Data 2022'!O6+'Data 2022'!X6+'Data 2022'!AA6))</f>
        <v>354121.47505422984</v>
      </c>
      <c r="BO6" s="119">
        <f>+IF('Data 2022'!L6+'Data 2022'!O6+'Data 2022'!X6+'Data 2022'!AA6=0,"",('Data 2022'!M6-'Data 2022'!N6+'Data 2022'!P6-'Data 2022'!Q6+'Data 2022'!Y6-'Data 2022'!Z6+'Data 2022'!AB6-'Data 2022'!AC6)*1000000/('Data 2022'!L6+'Data 2022'!O6+'Data 2022'!X6+'Data 2022'!AA6))</f>
        <v>319595.08315256686</v>
      </c>
      <c r="BP6" s="120">
        <f>+('Data 2022'!L6+'Data 2022'!O6+'Data 2022'!X6+'Data 2022'!AA6)*1000/'Data 2022'!C6</f>
        <v>26.316540602254889</v>
      </c>
      <c r="BQ6" s="119">
        <f>+('Data 2022'!M6-'Data 2022'!N6+'Data 2022'!P6-'Data 2022'!Q6+'Data 2022'!Y6-'Data 2022'!Z6+'Data 2022'!AB6-'Data 2022'!AC6)*1000000/('Data 2022'!C6)</f>
        <v>8410.6369820655527</v>
      </c>
      <c r="BR6" s="122">
        <f>+IF('Data 2022'!AU6=0,"",'Data 2022'!AU6*1000/'Data 2022'!$C6)</f>
        <v>2.2834308548594264</v>
      </c>
      <c r="BS6" s="122">
        <f>+IF('Data 2022'!AV6=0,"",'Data 2022'!AV6*1000/'Data 2022'!$C6)</f>
        <v>0.76114361828647548</v>
      </c>
      <c r="BT6" s="122">
        <f>+IF('Data 2022'!AS6=0,"",'Data 2022'!AS6*1000/'Data 2022'!$C6)</f>
        <v>0.19028590457161887</v>
      </c>
      <c r="BU6" s="122">
        <f>+IF('Data 2022'!AT6=0,"",'Data 2022'!AT6*1000/'Data 2022'!$C6)</f>
        <v>0.14271442842871415</v>
      </c>
      <c r="BV6" s="122">
        <f>+IF('Data 2022'!AU6=0,"",'Data 2022'!AU6*1000/'Data 2022'!$C6)</f>
        <v>2.2834308548594264</v>
      </c>
      <c r="BW6" s="122">
        <f>+IF('Data 2022'!AV6=0,"",'Data 2022'!AV6*1000/'Data 2022'!$C6)</f>
        <v>0.76114361828647548</v>
      </c>
      <c r="BX6" s="122">
        <f>+IF('Data 2022'!AW6=0,"",'Data 2022'!AW6*1000/'Data 2022'!$C6)</f>
        <v>0.57085771371485661</v>
      </c>
      <c r="BY6" s="122">
        <f>+IF('Data 2022'!AX6=0,"",'Data 2022'!AX6*1000/'Data 2022'!$C6)</f>
        <v>0.23785738071452356</v>
      </c>
      <c r="BZ6" s="122">
        <f>+IF('Data 2022'!AY6=0,"",'Data 2022'!AY6*1000/'Data 2022'!$C6)</f>
        <v>0.14271442842871415</v>
      </c>
      <c r="CA6" s="122">
        <f>+IF('Data 2022'!AZ6=0,"",'Data 2022'!AZ6*1000/'Data 2022'!$C6)</f>
        <v>4.7571476142904717E-2</v>
      </c>
      <c r="CB6" s="122">
        <f>+IF('Data 2022'!BA6=0,"",'Data 2022'!BA6*1000/'Data 2022'!$C6)</f>
        <v>3.187288901574616</v>
      </c>
      <c r="CC6" s="122">
        <f>+IF('Data 2022'!BB6=0,"",'Data 2022'!BB6*1000/'Data 2022'!$C6)</f>
        <v>1.1892869035726179</v>
      </c>
    </row>
    <row r="7" spans="1:81" s="16" customFormat="1" ht="13.5" customHeight="1" x14ac:dyDescent="0.25">
      <c r="A7" s="92" t="s">
        <v>4</v>
      </c>
      <c r="B7" s="119">
        <f>+IF('Data 2022'!D7=0,"",('Data 2022'!E7)*1000000/'Data 2022'!D7)</f>
        <v>247641.50943396226</v>
      </c>
      <c r="C7" s="119" t="e">
        <f>+IF('Data 2022'!D7=0,"",('Data 2022'!E7-'Data 2022'!#REF!)*1000000/'Data 2022'!D7)</f>
        <v>#REF!</v>
      </c>
      <c r="D7" s="120">
        <f>+IF('Data 2022'!D7=0,"",'Data 2022'!D7*1000/'Data 2022'!C7)</f>
        <v>1.9168173598553346</v>
      </c>
      <c r="E7" s="119" t="e">
        <f>+IF('Data 2022'!D7=0,"",('Data 2022'!E7-'Data 2022'!#REF!)*1000000/'Data 2022'!C7)</f>
        <v>#REF!</v>
      </c>
      <c r="F7" s="121">
        <f>+IF('Data 2022'!F7=0,"",('Data 2022'!G7)*1000000/'Data 2022'!F7)</f>
        <v>1083333.3333333335</v>
      </c>
      <c r="G7" s="121">
        <f>+IF('Data 2022'!F7=0,"",('Data 2022'!G7-'Data 2022'!H7)*1000000/'Data 2022'!F7)</f>
        <v>1000000</v>
      </c>
      <c r="H7" s="120">
        <f>+IF('Data 2022'!F7=0,"",'Data 2022'!F7*1000/'Data 2022'!C7)</f>
        <v>0.10849909584086799</v>
      </c>
      <c r="I7" s="119">
        <f>+IF('Data 2022'!F7=0,"",('Data 2022'!G7-'Data 2022'!H7)*1000000/'Data 2022'!C7)</f>
        <v>108.49909584086799</v>
      </c>
      <c r="J7" s="119">
        <f>+IF('Data 2022'!I7=0,"",('Data 2022'!J7)*1000000/'Data 2022'!I7)</f>
        <v>1709090.9090909092</v>
      </c>
      <c r="K7" s="119">
        <f>+IF('Data 2022'!I7=0,"",('Data 2022'!J7-'Data 2022'!K7)*1000000/'Data 2022'!I7)</f>
        <v>1436363.6363636365</v>
      </c>
      <c r="L7" s="120">
        <f>+IF('Data 2022'!I7=0,"",'Data 2022'!I7*1000/'Data 2022'!C7)</f>
        <v>0.24864376130198915</v>
      </c>
      <c r="M7" s="119">
        <f>+IF('Data 2022'!I7=0,"",('Data 2022'!J7-'Data 2022'!K7)*1000000/'Data 2022'!C7)</f>
        <v>357.14285714285717</v>
      </c>
      <c r="N7" s="119">
        <f>+IF('Data 2022'!L7=0,"",('Data 2022'!M7)*1000000/'Data 2022'!L7)</f>
        <v>756147.5409836066</v>
      </c>
      <c r="O7" s="119">
        <f>+IF('Data 2022'!L7=0,"",('Data 2022'!M7-'Data 2022'!N7)*1000000/'Data 2022'!L7)</f>
        <v>655737.70491803286</v>
      </c>
      <c r="P7" s="120">
        <f>+IF('Data 2022'!L7=0,"",'Data 2022'!L7*1000/'Data 2022'!C7)</f>
        <v>2.206148282097649</v>
      </c>
      <c r="Q7" s="119">
        <f>+IF('Data 2022'!L7=0,"",('Data 2022'!M7-'Data 2022'!N7)*1000000/'Data 2022'!C7)</f>
        <v>1446.6546112115732</v>
      </c>
      <c r="R7" s="119">
        <f>+IF('Data 2022'!O7=0,"",('Data 2022'!P7)*1000000/'Data 2022'!O7)</f>
        <v>56300.268096514752</v>
      </c>
      <c r="S7" s="119">
        <f>+IF('Data 2022'!O7=0,"",('Data 2022'!P7-'Data 2022'!Q7)*1000000/'Data 2022'!O7)</f>
        <v>56300.268096514752</v>
      </c>
      <c r="T7" s="120">
        <f>+IF('Data 2022'!O7=0,"",'Data 2022'!O7*1000/'Data 2022'!C7)</f>
        <v>6.7450271247739604</v>
      </c>
      <c r="U7" s="119">
        <f>+IF('Data 2022'!O7=0,"",('Data 2022'!P7-'Data 2022'!Q7)*1000000/'Data 2022'!C7)</f>
        <v>379.74683544303798</v>
      </c>
      <c r="V7" s="119">
        <f>+IF('Data 2022'!X7=0,"",('Data 2022'!Y7)*1000000/'Data 2022'!X7)</f>
        <v>1317647.0588235294</v>
      </c>
      <c r="W7" s="119">
        <f>+IF('Data 2022'!X7=0,"",('Data 2022'!Y7-'Data 2022'!Z7)*1000000/'Data 2022'!X7)</f>
        <v>1062352.9411764706</v>
      </c>
      <c r="X7" s="120">
        <f>+IF('Data 2022'!X7=0,"",'Data 2022'!X7*1000/'Data 2022'!C7)</f>
        <v>3.8426763110307416</v>
      </c>
      <c r="Y7" s="119">
        <f>+IF('Data 2022'!X7=0,"",('Data 2022'!Y7-'Data 2022'!Z7)*1000000/'Data 2022'!C7)</f>
        <v>4082.2784810126582</v>
      </c>
      <c r="Z7" s="119">
        <f>+IF('Data 2022'!AA7=0,"",('Data 2022'!AB7)*1000000/'Data 2022'!AA7)</f>
        <v>891832.22958057397</v>
      </c>
      <c r="AA7" s="119">
        <f>+IF('Data 2022'!AA7=0,"",('Data 2022'!AB7-'Data 2022'!AC7)*1000000/'Data 2022'!AA7)</f>
        <v>803532.00883002218</v>
      </c>
      <c r="AB7" s="120">
        <f>+IF('Data 2022'!AA7=0,"",'Data 2022'!AA7*1000/'Data 2022'!C7)</f>
        <v>2.0479204339963832</v>
      </c>
      <c r="AC7" s="119">
        <f>+IF('Data 2022'!AA7=0,"",('Data 2022'!AB7-'Data 2022'!AC7)*1000000/'Data 2022'!C7)</f>
        <v>1645.5696202531647</v>
      </c>
      <c r="AD7" s="119">
        <f>+IF('Data 2022'!AD7=0,"",('Data 2022'!AE7)*1000000/'Data 2022'!AD7)</f>
        <v>22368.42105263158</v>
      </c>
      <c r="AE7" s="119">
        <f>+IF('Data 2022'!AD7=0,"",('Data 2022'!AE7-'Data 2022'!AF7)*1000000/'Data 2022'!AD7)</f>
        <v>22368.42105263158</v>
      </c>
      <c r="AF7" s="120">
        <f>+IF('Data 2022'!AD7=0,"",'Data 2022'!AD7*1000/'Data 2022'!C7)</f>
        <v>3.4358047016274864</v>
      </c>
      <c r="AG7" s="119">
        <f>+IF('Data 2022'!AD7=0,"",('Data 2022'!AE7-'Data 2022'!AF7)*1000000/'Data 2022'!C7)</f>
        <v>76.853526220614825</v>
      </c>
      <c r="AH7" s="119">
        <f>+IF('Data 2022'!AG7=0,"",('Data 2022'!AH7)*1000000/'Data 2022'!AG7)</f>
        <v>160237.38872403558</v>
      </c>
      <c r="AI7" s="119">
        <f>+IF('Data 2022'!AG7=0,"",('Data 2022'!AH7-'Data 2022'!AI7)*1000000/'Data 2022'!AG7)</f>
        <v>160237.38872403558</v>
      </c>
      <c r="AJ7" s="120">
        <f>+IF('Data 2022'!AG7=0,"",'Data 2022'!AG7*1000/'Data 2022'!C7)</f>
        <v>1.5235081374321882</v>
      </c>
      <c r="AK7" s="119">
        <f>+IF('Data 2022'!AG7=0,"",('Data 2022'!AH7-'Data 2022'!AI7)*1000000/'Data 2022'!C7)</f>
        <v>244.12296564195299</v>
      </c>
      <c r="AL7" s="119">
        <f>+IF('Data 2022'!AJ7=0,"",('Data 2022'!AK7)*1000000/'Data 2022'!AJ7)</f>
        <v>284957.62711864407</v>
      </c>
      <c r="AM7" s="119">
        <f>+IF('Data 2022'!AJ7=0,"",('Data 2022'!AK7-'Data 2022'!AL7)*1000000/'Data 2022'!AJ7)</f>
        <v>277542.37288135593</v>
      </c>
      <c r="AN7" s="120">
        <f>+IF('Data 2022'!AJ7=0,"",'Data 2022'!AJ7*1000/'Data 2022'!C7)</f>
        <v>4.267631103074141</v>
      </c>
      <c r="AO7" s="119">
        <f>+IF('Data 2022'!AJ7=0,"",('Data 2022'!AK7-'Data 2022'!AL7)*1000000/'Data 2022'!C7)</f>
        <v>1184.4484629294757</v>
      </c>
      <c r="AP7" s="119">
        <f>+IF('Data 2022'!AM7=0,"",('Data 2022'!AN7)*1000000/'Data 2022'!AM7)</f>
        <v>200000</v>
      </c>
      <c r="AQ7" s="119" t="e">
        <f>+IF('Data 2022'!AM7=0,"",('Data 2022'!AN7-'Data 2022'!#REF!)*1000000/'Data 2022'!AM7)</f>
        <v>#REF!</v>
      </c>
      <c r="AR7" s="120">
        <f>+IF('Data 2022'!AM7=0,"",'Data 2022'!AM7*1000/'Data 2022'!C7)</f>
        <v>2.2603978300180832E-2</v>
      </c>
      <c r="AS7" s="119" t="e">
        <f>+IF('Data 2022'!AM7=0,"",('Data 2022'!AN7-'Data 2022'!#REF!)*1000000/'Data 2022'!C7)</f>
        <v>#REF!</v>
      </c>
      <c r="AT7" s="119">
        <f>+IF('Data 2022'!AO7=0,"",('Data 2022'!AP7)*1000000/'Data 2022'!AO7)</f>
        <v>71678.321678321663</v>
      </c>
      <c r="AU7" s="119" t="e">
        <f>+IF('Data 2022'!AO7=0,"",('Data 2022'!AP7-'Data 2022'!#REF!)*1000000/'Data 2022'!AO7)</f>
        <v>#REF!</v>
      </c>
      <c r="AV7" s="120">
        <f>+IF('Data 2022'!AO7=0,"",'Data 2022'!AO7*1000/'Data 2022'!C7)</f>
        <v>2.5858951175406872</v>
      </c>
      <c r="AW7" s="119" t="e">
        <f>+IF('Data 2022'!AO7=0,"",('Data 2022'!AP7-'Data 2022'!#REF!)*1000000/'Data 2022'!C7)</f>
        <v>#REF!</v>
      </c>
      <c r="AX7" s="119">
        <f>+IF('Data 2022'!U7=0,"",('Data 2022'!V7)*1000000/'Data 2022'!U7)</f>
        <v>713333.33333333337</v>
      </c>
      <c r="AY7" s="119">
        <f>+IF('Data 2022'!U7=0,"",('Data 2022'!V7-'Data 2022'!W7)*1000000/'Data 2022'!U7)</f>
        <v>353333.33333333326</v>
      </c>
      <c r="AZ7" s="120">
        <f>+IF('Data 2022'!U7=0,"",'Data 2022'!U7*1000/'Data 2022'!C7)</f>
        <v>0.67811934900542492</v>
      </c>
      <c r="BA7" s="119">
        <f>+IF('Data 2022'!U7=0,"",('Data 2022'!V7-'Data 2022'!W7)*1000000/'Data 2022'!C7)</f>
        <v>239.60216998191677</v>
      </c>
      <c r="BB7" s="119">
        <f>+IF(AT7="","",+IF('Data 2022'!BC7=0,0,('Data 2022'!BD7)*1000000/'Data 2022'!BC7))</f>
        <v>410588.95331095514</v>
      </c>
      <c r="BC7" s="119" t="e">
        <f>+IF(AU7="","",+IF('Data 2022'!BC7=0,"",('Data 2022'!BD7-'Data 2022'!BE7)*1000000/'Data 2022'!BC7))</f>
        <v>#REF!</v>
      </c>
      <c r="BD7" s="120">
        <f>+IF(AV7="","",IF('Data 2022'!BC7=0,"",'Data 2022'!BC7*1000/'Data 2022'!C7))</f>
        <v>29.629294755877034</v>
      </c>
      <c r="BE7" s="119" t="e">
        <f>+IF(AW7="","",IF('Data 2022'!BC7=0,"",('Data 2022'!BD7-'Data 2022'!BE7)*1000000/'Data 2022'!C7))</f>
        <v>#REF!</v>
      </c>
      <c r="BF7" s="119">
        <f>+IF('Data 2022'!BC7-'Data 2022'!BF7=0,"",('Data 2022'!BD7-'Data 2022'!BG7)*1000000/('Data 2022'!BC7-'Data 2022'!BF7))</f>
        <v>443198.92922871013</v>
      </c>
      <c r="BG7" s="119" t="e">
        <f>+IF('Data 2022'!BC7-'Data 2022'!BF7=0,"",('Data 2022'!BD7-'Data 2022'!BE7-'Data 2022'!BG7-'Data 2022'!#REF!)*1000000/('Data 2022'!BC7-'Data 2022'!BF7))</f>
        <v>#REF!</v>
      </c>
      <c r="BH7" s="120">
        <f>+IF('Data 2022'!BC7-'Data 2022'!BF7=0,"",('Data 2022'!BC7-'Data 2022'!BF7)*1000/'Data 2022'!C7)</f>
        <v>27.020795660036161</v>
      </c>
      <c r="BI7" s="119" t="e">
        <f>+IF('Data 2022'!BC7-'Data 2022'!BF7=0,"",('Data 2022'!BD7-'Data 2022'!BE7-'Data 2022'!BG7-'Data 2022'!#REF!)*1000000/'Data 2022'!C7)</f>
        <v>#REF!</v>
      </c>
      <c r="BJ7" s="119">
        <f>+IF('Data 2022'!BF7=0,"",('Data 2022'!BG7)*1000000/'Data 2022'!BF7)</f>
        <v>72790.294627383002</v>
      </c>
      <c r="BK7" s="119" t="e">
        <f>+IF('Data 2022'!BF7=0,"",('Data 2022'!BG7-'Data 2022'!#REF!)*1000000/'Data 2022'!BF7)</f>
        <v>#REF!</v>
      </c>
      <c r="BL7" s="120">
        <f>+IF('Data 2022'!BF7=0,"",'Data 2022'!BF7*1000/'Data 2022'!C7)</f>
        <v>2.6084990958408678</v>
      </c>
      <c r="BM7" s="119" t="e">
        <f>+IF('Data 2022'!BF7=0,"",('Data 2022'!BG7-'Data 2022'!#REF!)*1000000/'Data 2022'!C7)</f>
        <v>#REF!</v>
      </c>
      <c r="BN7" s="119">
        <f>+IF('Data 2022'!L7+'Data 2022'!O7+'Data 2022'!X7+'Data 2022'!AA7=0,"",('Data 2022'!M7+'Data 2022'!P7+'Data 2022'!Y7+'Data 2022'!AB7)*1000000/('Data 2022'!L7+'Data 2022'!O7+'Data 2022'!X7+'Data 2022'!AA7))</f>
        <v>602193.11605239112</v>
      </c>
      <c r="BO7" s="119">
        <f>+IF('Data 2022'!L7+'Data 2022'!O7+'Data 2022'!X7+'Data 2022'!AA7=0,"",('Data 2022'!M7-'Data 2022'!N7+'Data 2022'!P7-'Data 2022'!Q7+'Data 2022'!Y7-'Data 2022'!Z7+'Data 2022'!AB7-'Data 2022'!AC7)*1000000/('Data 2022'!L7+'Data 2022'!O7+'Data 2022'!X7+'Data 2022'!AA7))</f>
        <v>508985.68382576917</v>
      </c>
      <c r="BP7" s="120">
        <f>+('Data 2022'!L7+'Data 2022'!O7+'Data 2022'!X7+'Data 2022'!AA7)*1000/'Data 2022'!C7</f>
        <v>14.841772151898734</v>
      </c>
      <c r="BQ7" s="119">
        <f>+('Data 2022'!M7-'Data 2022'!N7+'Data 2022'!P7-'Data 2022'!Q7+'Data 2022'!Y7-'Data 2022'!Z7+'Data 2022'!AB7-'Data 2022'!AC7)*1000000/('Data 2022'!C7)</f>
        <v>7554.2495479204354</v>
      </c>
      <c r="BR7" s="122">
        <f>+IF('Data 2022'!AU7=0,"",'Data 2022'!AU7*1000/'Data 2022'!$C7)</f>
        <v>0.67811934900542492</v>
      </c>
      <c r="BS7" s="122">
        <f>+IF('Data 2022'!AV7=0,"",'Data 2022'!AV7*1000/'Data 2022'!$C7)</f>
        <v>9.0415913200723327E-2</v>
      </c>
      <c r="BT7" s="122">
        <f>+IF('Data 2022'!AS7=0,"",'Data 2022'!AS7*1000/'Data 2022'!$C7)</f>
        <v>0.13562386980108498</v>
      </c>
      <c r="BU7" s="122">
        <f>+IF('Data 2022'!AT7=0,"",'Data 2022'!AT7*1000/'Data 2022'!$C7)</f>
        <v>4.5207956600361664E-2</v>
      </c>
      <c r="BV7" s="122">
        <f>+IF('Data 2022'!AU7=0,"",'Data 2022'!AU7*1000/'Data 2022'!$C7)</f>
        <v>0.67811934900542492</v>
      </c>
      <c r="BW7" s="122">
        <f>+IF('Data 2022'!AV7=0,"",'Data 2022'!AV7*1000/'Data 2022'!$C7)</f>
        <v>9.0415913200723327E-2</v>
      </c>
      <c r="BX7" s="122">
        <f>+IF('Data 2022'!AW7=0,"",'Data 2022'!AW7*1000/'Data 2022'!$C7)</f>
        <v>0.58770343580470163</v>
      </c>
      <c r="BY7" s="122">
        <f>+IF('Data 2022'!AX7=0,"",'Data 2022'!AX7*1000/'Data 2022'!$C7)</f>
        <v>4.5207956600361664E-2</v>
      </c>
      <c r="BZ7" s="122">
        <f>+IF('Data 2022'!AY7=0,"",'Data 2022'!AY7*1000/'Data 2022'!$C7)</f>
        <v>1.7631103074141048</v>
      </c>
      <c r="CA7" s="122">
        <f>+IF('Data 2022'!AZ7=0,"",'Data 2022'!AZ7*1000/'Data 2022'!$C7)</f>
        <v>0.36166365280289331</v>
      </c>
      <c r="CB7" s="122">
        <f>+IF('Data 2022'!BA7=0,"",'Data 2022'!BA7*1000/'Data 2022'!$C7)</f>
        <v>3.1645569620253164</v>
      </c>
      <c r="CC7" s="122">
        <f>+IF('Data 2022'!BB7=0,"",'Data 2022'!BB7*1000/'Data 2022'!$C7)</f>
        <v>0.58770343580470163</v>
      </c>
    </row>
    <row r="8" spans="1:81" x14ac:dyDescent="0.25">
      <c r="A8" s="92" t="s">
        <v>6</v>
      </c>
      <c r="B8" s="119" t="e">
        <f>+IF('Data 2022'!#REF!=0,"",('Data 2022'!#REF!)*1000000/'Data 2022'!#REF!)</f>
        <v>#REF!</v>
      </c>
      <c r="C8" s="119" t="e">
        <f>+IF('Data 2022'!#REF!=0,"",('Data 2022'!#REF!-'Data 2022'!#REF!)*1000000/'Data 2022'!#REF!)</f>
        <v>#REF!</v>
      </c>
      <c r="D8" s="120" t="e">
        <f>+IF('Data 2022'!#REF!=0,"",'Data 2022'!#REF!*1000/'Data 2022'!#REF!)</f>
        <v>#REF!</v>
      </c>
      <c r="E8" s="119" t="e">
        <f>+IF('Data 2022'!#REF!=0,"",('Data 2022'!#REF!-'Data 2022'!#REF!)*1000000/'Data 2022'!#REF!)</f>
        <v>#REF!</v>
      </c>
      <c r="F8" s="121" t="e">
        <f>+IF('Data 2022'!#REF!=0,"",('Data 2022'!#REF!)*1000000/'Data 2022'!#REF!)</f>
        <v>#REF!</v>
      </c>
      <c r="G8" s="121" t="e">
        <f>+IF('Data 2022'!#REF!=0,"",('Data 2022'!#REF!-'Data 2022'!#REF!)*1000000/'Data 2022'!#REF!)</f>
        <v>#REF!</v>
      </c>
      <c r="H8" s="120" t="e">
        <f>+IF('Data 2022'!#REF!=0,"",'Data 2022'!#REF!*1000/'Data 2022'!#REF!)</f>
        <v>#REF!</v>
      </c>
      <c r="I8" s="119" t="e">
        <f>+IF('Data 2022'!#REF!=0,"",('Data 2022'!#REF!-'Data 2022'!#REF!)*1000000/'Data 2022'!#REF!)</f>
        <v>#REF!</v>
      </c>
      <c r="J8" s="119" t="e">
        <f>+IF('Data 2022'!#REF!=0,"",('Data 2022'!#REF!)*1000000/'Data 2022'!#REF!)</f>
        <v>#REF!</v>
      </c>
      <c r="K8" s="119" t="e">
        <f>+IF('Data 2022'!#REF!=0,"",('Data 2022'!#REF!-'Data 2022'!#REF!)*1000000/'Data 2022'!#REF!)</f>
        <v>#REF!</v>
      </c>
      <c r="L8" s="120" t="e">
        <f>+IF('Data 2022'!#REF!=0,"",'Data 2022'!#REF!*1000/'Data 2022'!#REF!)</f>
        <v>#REF!</v>
      </c>
      <c r="M8" s="119" t="e">
        <f>+IF('Data 2022'!#REF!=0,"",('Data 2022'!#REF!-'Data 2022'!#REF!)*1000000/'Data 2022'!#REF!)</f>
        <v>#REF!</v>
      </c>
      <c r="N8" s="119" t="e">
        <f>+IF('Data 2022'!#REF!=0,"",('Data 2022'!#REF!)*1000000/'Data 2022'!#REF!)</f>
        <v>#REF!</v>
      </c>
      <c r="O8" s="119" t="e">
        <f>+IF('Data 2022'!#REF!=0,"",('Data 2022'!#REF!-'Data 2022'!#REF!)*1000000/'Data 2022'!#REF!)</f>
        <v>#REF!</v>
      </c>
      <c r="P8" s="120" t="e">
        <f>+IF('Data 2022'!#REF!=0,"",'Data 2022'!#REF!*1000/'Data 2022'!#REF!)</f>
        <v>#REF!</v>
      </c>
      <c r="Q8" s="119" t="e">
        <f>+IF('Data 2022'!#REF!=0,"",('Data 2022'!#REF!-'Data 2022'!#REF!)*1000000/'Data 2022'!#REF!)</f>
        <v>#REF!</v>
      </c>
      <c r="R8" s="119" t="e">
        <f>+IF('Data 2022'!#REF!=0,"",('Data 2022'!#REF!)*1000000/'Data 2022'!#REF!)</f>
        <v>#REF!</v>
      </c>
      <c r="S8" s="119" t="e">
        <f>+IF('Data 2022'!#REF!=0,"",('Data 2022'!#REF!-'Data 2022'!#REF!)*1000000/'Data 2022'!#REF!)</f>
        <v>#REF!</v>
      </c>
      <c r="T8" s="120" t="e">
        <f>+IF('Data 2022'!#REF!=0,"",'Data 2022'!#REF!*1000/'Data 2022'!#REF!)</f>
        <v>#REF!</v>
      </c>
      <c r="U8" s="119" t="e">
        <f>+IF('Data 2022'!#REF!=0,"",('Data 2022'!#REF!-'Data 2022'!#REF!)*1000000/'Data 2022'!#REF!)</f>
        <v>#REF!</v>
      </c>
      <c r="V8" s="119" t="e">
        <f>+IF('Data 2022'!#REF!=0,"",('Data 2022'!#REF!)*1000000/'Data 2022'!#REF!)</f>
        <v>#REF!</v>
      </c>
      <c r="W8" s="119" t="e">
        <f>+IF('Data 2022'!#REF!=0,"",('Data 2022'!#REF!-'Data 2022'!#REF!)*1000000/'Data 2022'!#REF!)</f>
        <v>#REF!</v>
      </c>
      <c r="X8" s="120" t="e">
        <f>+IF('Data 2022'!#REF!=0,"",'Data 2022'!#REF!*1000/'Data 2022'!#REF!)</f>
        <v>#REF!</v>
      </c>
      <c r="Y8" s="119" t="e">
        <f>+IF('Data 2022'!#REF!=0,"",('Data 2022'!#REF!-'Data 2022'!#REF!)*1000000/'Data 2022'!#REF!)</f>
        <v>#REF!</v>
      </c>
      <c r="Z8" s="119" t="e">
        <f>+IF('Data 2022'!#REF!=0,"",('Data 2022'!#REF!)*1000000/'Data 2022'!#REF!)</f>
        <v>#REF!</v>
      </c>
      <c r="AA8" s="119" t="e">
        <f>+IF('Data 2022'!#REF!=0,"",('Data 2022'!#REF!-'Data 2022'!#REF!)*1000000/'Data 2022'!#REF!)</f>
        <v>#REF!</v>
      </c>
      <c r="AB8" s="120" t="e">
        <f>+IF('Data 2022'!#REF!=0,"",'Data 2022'!#REF!*1000/'Data 2022'!#REF!)</f>
        <v>#REF!</v>
      </c>
      <c r="AC8" s="119" t="e">
        <f>+IF('Data 2022'!#REF!=0,"",('Data 2022'!#REF!-'Data 2022'!#REF!)*1000000/'Data 2022'!#REF!)</f>
        <v>#REF!</v>
      </c>
      <c r="AD8" s="119" t="e">
        <f>+IF('Data 2022'!#REF!=0,"",('Data 2022'!#REF!)*1000000/'Data 2022'!#REF!)</f>
        <v>#REF!</v>
      </c>
      <c r="AE8" s="119" t="e">
        <f>+IF('Data 2022'!#REF!=0,"",('Data 2022'!#REF!-'Data 2022'!#REF!)*1000000/'Data 2022'!#REF!)</f>
        <v>#REF!</v>
      </c>
      <c r="AF8" s="120" t="e">
        <f>+IF('Data 2022'!#REF!=0,"",'Data 2022'!#REF!*1000/'Data 2022'!#REF!)</f>
        <v>#REF!</v>
      </c>
      <c r="AG8" s="119" t="e">
        <f>+IF('Data 2022'!#REF!=0,"",('Data 2022'!#REF!-'Data 2022'!#REF!)*1000000/'Data 2022'!#REF!)</f>
        <v>#REF!</v>
      </c>
      <c r="AH8" s="119" t="e">
        <f>+IF('Data 2022'!#REF!=0,"",('Data 2022'!#REF!)*1000000/'Data 2022'!#REF!)</f>
        <v>#REF!</v>
      </c>
      <c r="AI8" s="119" t="e">
        <f>+IF('Data 2022'!#REF!=0,"",('Data 2022'!#REF!-'Data 2022'!#REF!)*1000000/'Data 2022'!#REF!)</f>
        <v>#REF!</v>
      </c>
      <c r="AJ8" s="120" t="e">
        <f>+IF('Data 2022'!#REF!=0,"",'Data 2022'!#REF!*1000/'Data 2022'!#REF!)</f>
        <v>#REF!</v>
      </c>
      <c r="AK8" s="119" t="e">
        <f>+IF('Data 2022'!#REF!=0,"",('Data 2022'!#REF!-'Data 2022'!#REF!)*1000000/'Data 2022'!#REF!)</f>
        <v>#REF!</v>
      </c>
      <c r="AL8" s="119" t="e">
        <f>+IF('Data 2022'!#REF!=0,"",('Data 2022'!#REF!)*1000000/'Data 2022'!#REF!)</f>
        <v>#REF!</v>
      </c>
      <c r="AM8" s="119" t="e">
        <f>+IF('Data 2022'!#REF!=0,"",('Data 2022'!#REF!-'Data 2022'!#REF!)*1000000/'Data 2022'!#REF!)</f>
        <v>#REF!</v>
      </c>
      <c r="AN8" s="120" t="e">
        <f>+IF('Data 2022'!#REF!=0,"",'Data 2022'!#REF!*1000/'Data 2022'!#REF!)</f>
        <v>#REF!</v>
      </c>
      <c r="AO8" s="119" t="e">
        <f>+IF('Data 2022'!#REF!=0,"",('Data 2022'!#REF!-'Data 2022'!#REF!)*1000000/'Data 2022'!#REF!)</f>
        <v>#REF!</v>
      </c>
      <c r="AP8" s="119" t="e">
        <f>+IF('Data 2022'!#REF!=0,"",('Data 2022'!#REF!)*1000000/'Data 2022'!#REF!)</f>
        <v>#REF!</v>
      </c>
      <c r="AQ8" s="119" t="e">
        <f>+IF('Data 2022'!#REF!=0,"",('Data 2022'!#REF!-'Data 2022'!#REF!)*1000000/'Data 2022'!#REF!)</f>
        <v>#REF!</v>
      </c>
      <c r="AR8" s="120" t="e">
        <f>+IF('Data 2022'!#REF!=0,"",'Data 2022'!#REF!*1000/'Data 2022'!#REF!)</f>
        <v>#REF!</v>
      </c>
      <c r="AS8" s="119" t="e">
        <f>+IF('Data 2022'!#REF!=0,"",('Data 2022'!#REF!-'Data 2022'!#REF!)*1000000/'Data 2022'!#REF!)</f>
        <v>#REF!</v>
      </c>
      <c r="AT8" s="119" t="e">
        <f>+IF('Data 2022'!#REF!=0,"",('Data 2022'!#REF!)*1000000/'Data 2022'!#REF!)</f>
        <v>#REF!</v>
      </c>
      <c r="AU8" s="119" t="e">
        <f>+IF('Data 2022'!#REF!=0,"",('Data 2022'!#REF!-'Data 2022'!#REF!)*1000000/'Data 2022'!#REF!)</f>
        <v>#REF!</v>
      </c>
      <c r="AV8" s="120" t="e">
        <f>+IF('Data 2022'!#REF!=0,"",'Data 2022'!#REF!*1000/'Data 2022'!#REF!)</f>
        <v>#REF!</v>
      </c>
      <c r="AW8" s="119" t="e">
        <f>+IF('Data 2022'!#REF!=0,"",('Data 2022'!#REF!-'Data 2022'!#REF!)*1000000/'Data 2022'!#REF!)</f>
        <v>#REF!</v>
      </c>
      <c r="AX8" s="119" t="e">
        <f>+IF('Data 2022'!#REF!=0,"",('Data 2022'!#REF!)*1000000/'Data 2022'!#REF!)</f>
        <v>#REF!</v>
      </c>
      <c r="AY8" s="119" t="e">
        <f>+IF('Data 2022'!#REF!=0,"",('Data 2022'!#REF!-'Data 2022'!#REF!)*1000000/'Data 2022'!#REF!)</f>
        <v>#REF!</v>
      </c>
      <c r="AZ8" s="120" t="e">
        <f>+IF('Data 2022'!#REF!=0,"",'Data 2022'!#REF!*1000/'Data 2022'!#REF!)</f>
        <v>#REF!</v>
      </c>
      <c r="BA8" s="119" t="e">
        <f>+IF('Data 2022'!#REF!=0,"",('Data 2022'!#REF!-'Data 2022'!#REF!)*1000000/'Data 2022'!#REF!)</f>
        <v>#REF!</v>
      </c>
      <c r="BB8" s="119" t="e">
        <f>+IF(AT8="","",+IF('Data 2022'!#REF!=0,0,('Data 2022'!#REF!)*1000000/'Data 2022'!#REF!))</f>
        <v>#REF!</v>
      </c>
      <c r="BC8" s="119" t="e">
        <f>+IF(AU8="","",+IF('Data 2022'!#REF!=0,"",('Data 2022'!#REF!-'Data 2022'!#REF!)*1000000/'Data 2022'!#REF!))</f>
        <v>#REF!</v>
      </c>
      <c r="BD8" s="120" t="e">
        <f>+IF(AV8="","",IF('Data 2022'!#REF!=0,"",'Data 2022'!#REF!*1000/'Data 2022'!#REF!))</f>
        <v>#REF!</v>
      </c>
      <c r="BE8" s="119" t="e">
        <f>+IF(AW8="","",IF('Data 2022'!#REF!=0,"",('Data 2022'!#REF!-'Data 2022'!#REF!)*1000000/'Data 2022'!#REF!))</f>
        <v>#REF!</v>
      </c>
      <c r="BF8" s="119" t="e">
        <f>+IF('Data 2022'!#REF!-'Data 2022'!#REF!=0,"",('Data 2022'!#REF!-'Data 2022'!#REF!)*1000000/('Data 2022'!#REF!-'Data 2022'!#REF!))</f>
        <v>#REF!</v>
      </c>
      <c r="BG8" s="119" t="e">
        <f>+IF('Data 2022'!#REF!-'Data 2022'!#REF!=0,"",('Data 2022'!#REF!-'Data 2022'!#REF!-'Data 2022'!#REF!-'Data 2022'!#REF!)*1000000/('Data 2022'!#REF!-'Data 2022'!#REF!))</f>
        <v>#REF!</v>
      </c>
      <c r="BH8" s="120" t="e">
        <f>+IF('Data 2022'!#REF!-'Data 2022'!#REF!=0,"",('Data 2022'!#REF!-'Data 2022'!#REF!)*1000/'Data 2022'!#REF!)</f>
        <v>#REF!</v>
      </c>
      <c r="BI8" s="119" t="e">
        <f>+IF('Data 2022'!#REF!-'Data 2022'!#REF!=0,"",('Data 2022'!#REF!-'Data 2022'!#REF!-'Data 2022'!#REF!-'Data 2022'!#REF!)*1000000/'Data 2022'!#REF!)</f>
        <v>#REF!</v>
      </c>
      <c r="BJ8" s="119" t="e">
        <f>+IF('Data 2022'!#REF!=0,"",('Data 2022'!#REF!)*1000000/'Data 2022'!#REF!)</f>
        <v>#REF!</v>
      </c>
      <c r="BK8" s="119" t="e">
        <f>+IF('Data 2022'!#REF!=0,"",('Data 2022'!#REF!-'Data 2022'!#REF!)*1000000/'Data 2022'!#REF!)</f>
        <v>#REF!</v>
      </c>
      <c r="BL8" s="120" t="e">
        <f>+IF('Data 2022'!#REF!=0,"",'Data 2022'!#REF!*1000/'Data 2022'!#REF!)</f>
        <v>#REF!</v>
      </c>
      <c r="BM8" s="119" t="e">
        <f>+IF('Data 2022'!#REF!=0,"",('Data 2022'!#REF!-'Data 2022'!#REF!)*1000000/'Data 2022'!#REF!)</f>
        <v>#REF!</v>
      </c>
      <c r="BN8" s="119" t="e">
        <f>+IF('Data 2022'!#REF!+'Data 2022'!#REF!+'Data 2022'!#REF!+'Data 2022'!#REF!=0,"",('Data 2022'!#REF!+'Data 2022'!#REF!+'Data 2022'!#REF!+'Data 2022'!#REF!)*1000000/('Data 2022'!#REF!+'Data 2022'!#REF!+'Data 2022'!#REF!+'Data 2022'!#REF!))</f>
        <v>#REF!</v>
      </c>
      <c r="BO8" s="119" t="e">
        <f>+IF('Data 2022'!#REF!+'Data 2022'!#REF!+'Data 2022'!#REF!+'Data 2022'!#REF!=0,"",('Data 2022'!#REF!-'Data 2022'!#REF!+'Data 2022'!#REF!-'Data 2022'!#REF!+'Data 2022'!#REF!-'Data 2022'!#REF!+'Data 2022'!#REF!-'Data 2022'!#REF!)*1000000/('Data 2022'!#REF!+'Data 2022'!#REF!+'Data 2022'!#REF!+'Data 2022'!#REF!))</f>
        <v>#REF!</v>
      </c>
      <c r="BP8" s="120" t="e">
        <f>+('Data 2022'!#REF!+'Data 2022'!#REF!+'Data 2022'!#REF!+'Data 2022'!#REF!)*1000/'Data 2022'!#REF!</f>
        <v>#REF!</v>
      </c>
      <c r="BQ8" s="119" t="e">
        <f>+('Data 2022'!#REF!-'Data 2022'!#REF!+'Data 2022'!#REF!-'Data 2022'!#REF!+'Data 2022'!#REF!-'Data 2022'!#REF!+'Data 2022'!#REF!-'Data 2022'!#REF!)*1000000/('Data 2022'!#REF!)</f>
        <v>#REF!</v>
      </c>
      <c r="BR8" s="122" t="e">
        <f>+IF('Data 2022'!#REF!=0,"",'Data 2022'!#REF!*1000/'Data 2022'!#REF!)</f>
        <v>#REF!</v>
      </c>
      <c r="BS8" s="122" t="e">
        <f>+IF('Data 2022'!#REF!=0,"",'Data 2022'!#REF!*1000/'Data 2022'!#REF!)</f>
        <v>#REF!</v>
      </c>
      <c r="BT8" s="122" t="e">
        <f>+IF('Data 2022'!#REF!=0,"",'Data 2022'!#REF!*1000/'Data 2022'!#REF!)</f>
        <v>#REF!</v>
      </c>
      <c r="BU8" s="122" t="e">
        <f>+IF('Data 2022'!#REF!=0,"",'Data 2022'!#REF!*1000/'Data 2022'!#REF!)</f>
        <v>#REF!</v>
      </c>
      <c r="BV8" s="122" t="e">
        <f>+IF('Data 2022'!#REF!=0,"",'Data 2022'!#REF!*1000/'Data 2022'!#REF!)</f>
        <v>#REF!</v>
      </c>
      <c r="BW8" s="122" t="e">
        <f>+IF('Data 2022'!#REF!=0,"",'Data 2022'!#REF!*1000/'Data 2022'!#REF!)</f>
        <v>#REF!</v>
      </c>
      <c r="BX8" s="122" t="e">
        <f>+IF('Data 2022'!#REF!=0,"",'Data 2022'!#REF!*1000/'Data 2022'!#REF!)</f>
        <v>#REF!</v>
      </c>
      <c r="BY8" s="122" t="e">
        <f>+IF('Data 2022'!#REF!=0,"",'Data 2022'!#REF!*1000/'Data 2022'!#REF!)</f>
        <v>#REF!</v>
      </c>
      <c r="BZ8" s="122" t="e">
        <f>+IF('Data 2022'!#REF!=0,"",'Data 2022'!#REF!*1000/'Data 2022'!#REF!)</f>
        <v>#REF!</v>
      </c>
      <c r="CA8" s="122" t="e">
        <f>+IF('Data 2022'!#REF!=0,"",'Data 2022'!#REF!*1000/'Data 2022'!#REF!)</f>
        <v>#REF!</v>
      </c>
      <c r="CB8" s="122" t="e">
        <f>+IF('Data 2022'!#REF!=0,"",'Data 2022'!#REF!*1000/'Data 2022'!#REF!)</f>
        <v>#REF!</v>
      </c>
      <c r="CC8" s="122" t="e">
        <f>+IF('Data 2022'!#REF!=0,"",'Data 2022'!#REF!*1000/'Data 2022'!#REF!)</f>
        <v>#REF!</v>
      </c>
    </row>
    <row r="9" spans="1:81" x14ac:dyDescent="0.25">
      <c r="A9" s="92" t="s">
        <v>9</v>
      </c>
      <c r="B9" s="119">
        <f>+IF('Data 2022'!D9=0,"",('Data 2022'!E9)*1000000/'Data 2022'!D9)</f>
        <v>288013.3928571429</v>
      </c>
      <c r="C9" s="119" t="e">
        <f>+IF('Data 2022'!D9=0,"",('Data 2022'!E9-'Data 2022'!#REF!)*1000000/'Data 2022'!D9)</f>
        <v>#REF!</v>
      </c>
      <c r="D9" s="120">
        <f>+IF('Data 2022'!D9=0,"",'Data 2022'!D9*1000/'Data 2022'!C9)</f>
        <v>1.7257983743595671</v>
      </c>
      <c r="E9" s="119" t="e">
        <f>+IF('Data 2022'!D9=0,"",('Data 2022'!E9-'Data 2022'!#REF!)*1000000/'Data 2022'!C9)</f>
        <v>#REF!</v>
      </c>
      <c r="F9" s="121">
        <f>+IF('Data 2022'!F9=0,"",('Data 2022'!G9)*1000000/'Data 2022'!F9)</f>
        <v>546769.23076923075</v>
      </c>
      <c r="G9" s="121">
        <f>+IF('Data 2022'!F9=0,"",('Data 2022'!G9-'Data 2022'!H9)*1000000/'Data 2022'!F9)</f>
        <v>546769.23076923075</v>
      </c>
      <c r="H9" s="120">
        <f>+IF('Data 2022'!F9=0,"",'Data 2022'!F9*1000/'Data 2022'!C9)</f>
        <v>0.25039485342270501</v>
      </c>
      <c r="I9" s="119">
        <f>+IF('Data 2022'!F9=0,"",('Data 2022'!G9-'Data 2022'!H9)*1000000/'Data 2022'!C9)</f>
        <v>136.90820139450673</v>
      </c>
      <c r="J9" s="119">
        <f>+IF('Data 2022'!I9=0,"",('Data 2022'!J9)*1000000/'Data 2022'!I9)</f>
        <v>1162201.2578616352</v>
      </c>
      <c r="K9" s="119">
        <f>+IF('Data 2022'!I9=0,"",('Data 2022'!J9-'Data 2022'!K9)*1000000/'Data 2022'!I9)</f>
        <v>946415.09433962253</v>
      </c>
      <c r="L9" s="120">
        <f>+IF('Data 2022'!I9=0,"",'Data 2022'!I9*1000/'Data 2022'!C9)</f>
        <v>0.61250433375707847</v>
      </c>
      <c r="M9" s="119">
        <f>+IF('Data 2022'!I9=0,"",('Data 2022'!J9-'Data 2022'!K9)*1000000/'Data 2022'!C9)</f>
        <v>579.68334681613305</v>
      </c>
      <c r="N9" s="119">
        <f>+IF('Data 2022'!L9=0,"",('Data 2022'!M9)*1000000/'Data 2022'!L9)</f>
        <v>1035109.3210586881</v>
      </c>
      <c r="O9" s="119">
        <f>+IF('Data 2022'!L9=0,"",('Data 2022'!M9-'Data 2022'!N9)*1000000/'Data 2022'!L9)</f>
        <v>928411.96777905617</v>
      </c>
      <c r="P9" s="120">
        <f>+IF('Data 2022'!L9=0,"",'Data 2022'!L9*1000/'Data 2022'!C9)</f>
        <v>3.3475865788358568</v>
      </c>
      <c r="Q9" s="119">
        <f>+IF('Data 2022'!L9=0,"",('Data 2022'!M9-'Data 2022'!N9)*1000000/'Data 2022'!C9)</f>
        <v>3107.9394429677563</v>
      </c>
      <c r="R9" s="119">
        <f>+IF('Data 2022'!O9=0,"",('Data 2022'!P9)*1000000/'Data 2022'!O9)</f>
        <v>324542.85714285716</v>
      </c>
      <c r="S9" s="119">
        <f>+IF('Data 2022'!O9=0,"",('Data 2022'!P9-'Data 2022'!Q9)*1000000/'Data 2022'!O9)</f>
        <v>277057.14285714284</v>
      </c>
      <c r="T9" s="120">
        <f>+IF('Data 2022'!O9=0,"",'Data 2022'!O9*1000/'Data 2022'!C9)</f>
        <v>1.3482799799684118</v>
      </c>
      <c r="U9" s="119">
        <f>+IF('Data 2022'!O9=0,"",('Data 2022'!P9-'Data 2022'!Q9)*1000000/'Data 2022'!C9)</f>
        <v>373.55059902153397</v>
      </c>
      <c r="V9" s="119">
        <f>+IF('Data 2022'!X9=0,"",('Data 2022'!Y9)*1000000/'Data 2022'!X9)</f>
        <v>1333441.5584415584</v>
      </c>
      <c r="W9" s="119">
        <f>+IF('Data 2022'!X9=0,"",('Data 2022'!Y9-'Data 2022'!Z9)*1000000/'Data 2022'!X9)</f>
        <v>1076428.5714285714</v>
      </c>
      <c r="X9" s="120">
        <f>+IF('Data 2022'!X9=0,"",'Data 2022'!X9*1000/'Data 2022'!C9)</f>
        <v>1.1864863823722023</v>
      </c>
      <c r="Y9" s="119">
        <f>+IF('Data 2022'!X9=0,"",('Data 2022'!Y9-'Data 2022'!Z9)*1000000/'Data 2022'!C9)</f>
        <v>1277.1678415963634</v>
      </c>
      <c r="Z9" s="119">
        <f>+IF('Data 2022'!AA9=0,"",('Data 2022'!AB9)*1000000/'Data 2022'!AA9)</f>
        <v>811425.70281124499</v>
      </c>
      <c r="AA9" s="119">
        <f>+IF('Data 2022'!AA9=0,"",('Data 2022'!AB9-'Data 2022'!AC9)*1000000/'Data 2022'!AA9)</f>
        <v>768453.81526104419</v>
      </c>
      <c r="AB9" s="120">
        <f>+IF('Data 2022'!AA9=0,"",'Data 2022'!AA9*1000/'Data 2022'!C9)</f>
        <v>1.9184098000693401</v>
      </c>
      <c r="AC9" s="119">
        <f>+IF('Data 2022'!AA9=0,"",('Data 2022'!AB9-'Data 2022'!AC9)*1000000/'Data 2022'!C9)</f>
        <v>1474.2093300974614</v>
      </c>
      <c r="AD9" s="119">
        <f>+IF('Data 2022'!AD9=0,"",('Data 2022'!AE9)*1000000/'Data 2022'!AD9)</f>
        <v>38966.13190730838</v>
      </c>
      <c r="AE9" s="119">
        <f>+IF('Data 2022'!AD9=0,"",('Data 2022'!AE9-'Data 2022'!AF9)*1000000/'Data 2022'!AD9)</f>
        <v>36880.570409982174</v>
      </c>
      <c r="AF9" s="120">
        <f>+IF('Data 2022'!AD9=0,"",'Data 2022'!AD9*1000/'Data 2022'!C9)</f>
        <v>2.161100196463654</v>
      </c>
      <c r="AG9" s="119">
        <f>+IF('Data 2022'!AD9=0,"",('Data 2022'!AE9-'Data 2022'!AF9)*1000000/'Data 2022'!C9)</f>
        <v>79.702607958704107</v>
      </c>
      <c r="AH9" s="119">
        <f>+IF('Data 2022'!AG9=0,"",('Data 2022'!AH9)*1000000/'Data 2022'!AG9)</f>
        <v>177476.09942638624</v>
      </c>
      <c r="AI9" s="119">
        <f>+IF('Data 2022'!AG9=0,"",('Data 2022'!AH9-'Data 2022'!AI9)*1000000/'Data 2022'!AG9)</f>
        <v>172409.17782026771</v>
      </c>
      <c r="AJ9" s="120">
        <f>+IF('Data 2022'!AG9=0,"",'Data 2022'!AG9*1000/'Data 2022'!C9)</f>
        <v>2.0147155129242265</v>
      </c>
      <c r="AK9" s="119">
        <f>+IF('Data 2022'!AG9=0,"",('Data 2022'!AH9-'Data 2022'!AI9)*1000000/'Data 2022'!C9)</f>
        <v>347.35544512500479</v>
      </c>
      <c r="AL9" s="119">
        <f>+IF('Data 2022'!AJ9=0,"",('Data 2022'!AK9)*1000000/'Data 2022'!AJ9)</f>
        <v>245203.171456888</v>
      </c>
      <c r="AM9" s="119">
        <f>+IF('Data 2022'!AJ9=0,"",('Data 2022'!AK9-'Data 2022'!AL9)*1000000/'Data 2022'!AJ9)</f>
        <v>220713.57779980177</v>
      </c>
      <c r="AN9" s="120">
        <f>+IF('Data 2022'!AJ9=0,"",'Data 2022'!AJ9*1000/'Data 2022'!C9)</f>
        <v>3.8868985708232211</v>
      </c>
      <c r="AO9" s="119">
        <f>+IF('Data 2022'!AJ9=0,"",('Data 2022'!AK9-'Data 2022'!AL9)*1000000/'Data 2022'!C9)</f>
        <v>857.89129011132945</v>
      </c>
      <c r="AP9" s="119">
        <f>+IF('Data 2022'!AM9=0,"",('Data 2022'!AN9)*1000000/'Data 2022'!AM9)</f>
        <v>56790.123456790119</v>
      </c>
      <c r="AQ9" s="119" t="e">
        <f>+IF('Data 2022'!AM9=0,"",('Data 2022'!AN9-'Data 2022'!#REF!)*1000000/'Data 2022'!AM9)</f>
        <v>#REF!</v>
      </c>
      <c r="AR9" s="120">
        <f>+IF('Data 2022'!AM9=0,"",'Data 2022'!AM9*1000/'Data 2022'!C9)</f>
        <v>0.93609152894949732</v>
      </c>
      <c r="AS9" s="119" t="e">
        <f>+IF('Data 2022'!AM9=0,"",('Data 2022'!AN9-'Data 2022'!#REF!)*1000000/'Data 2022'!C9)</f>
        <v>#REF!</v>
      </c>
      <c r="AT9" s="119">
        <f>+IF('Data 2022'!AO9=0,"",('Data 2022'!AP9)*1000000/'Data 2022'!AO9)</f>
        <v>79270.072992700734</v>
      </c>
      <c r="AU9" s="119" t="e">
        <f>+IF('Data 2022'!AO9=0,"",('Data 2022'!AP9-'Data 2022'!#REF!)*1000000/'Data 2022'!AO9)</f>
        <v>#REF!</v>
      </c>
      <c r="AV9" s="120">
        <f>+IF('Data 2022'!AO9=0,"",'Data 2022'!AO9*1000/'Data 2022'!C9)</f>
        <v>1.5832659193343348</v>
      </c>
      <c r="AW9" s="119" t="e">
        <f>+IF('Data 2022'!AO9=0,"",('Data 2022'!AP9-'Data 2022'!#REF!)*1000000/'Data 2022'!C9)</f>
        <v>#REF!</v>
      </c>
      <c r="AX9" s="119">
        <f>+IF('Data 2022'!U9=0,"",('Data 2022'!V9)*1000000/'Data 2022'!U9)</f>
        <v>929294.1176470588</v>
      </c>
      <c r="AY9" s="119">
        <f>+IF('Data 2022'!U9=0,"",('Data 2022'!V9-'Data 2022'!W9)*1000000/'Data 2022'!U9)</f>
        <v>453294.1176470588</v>
      </c>
      <c r="AZ9" s="120">
        <f>+IF('Data 2022'!U9=0,"",'Data 2022'!U9*1000/'Data 2022'!C9)</f>
        <v>0.32743942370661427</v>
      </c>
      <c r="BA9" s="119">
        <f>+IF('Data 2022'!U9=0,"",('Data 2022'!V9-'Data 2022'!W9)*1000000/'Data 2022'!C9)</f>
        <v>148.42636465195113</v>
      </c>
      <c r="BB9" s="119">
        <f>+IF(AT9="","",+IF('Data 2022'!BC9=0,0,('Data 2022'!BD9)*1000000/'Data 2022'!BC9))</f>
        <v>481951.52830529923</v>
      </c>
      <c r="BC9" s="119" t="e">
        <f>+IF(AU9="","",+IF('Data 2022'!BC9=0,"",('Data 2022'!BD9-'Data 2022'!BE9)*1000000/'Data 2022'!BC9))</f>
        <v>#REF!</v>
      </c>
      <c r="BD9" s="120">
        <f>+IF(AV9="","",IF('Data 2022'!BC9=0,"",'Data 2022'!BC9*1000/'Data 2022'!C9))</f>
        <v>21.298971454986713</v>
      </c>
      <c r="BE9" s="119" t="e">
        <f>+IF(AW9="","",IF('Data 2022'!BC9=0,"",('Data 2022'!BD9-'Data 2022'!BE9)*1000000/'Data 2022'!C9))</f>
        <v>#REF!</v>
      </c>
      <c r="BF9" s="119">
        <f>+IF('Data 2022'!BC9-'Data 2022'!BF9=0,"",('Data 2022'!BD9-'Data 2022'!BG9)*1000000/('Data 2022'!BC9-'Data 2022'!BF9))</f>
        <v>537093.33333333326</v>
      </c>
      <c r="BG9" s="119" t="e">
        <f>+IF('Data 2022'!BC9-'Data 2022'!BF9=0,"",('Data 2022'!BD9-'Data 2022'!BE9-'Data 2022'!BG9-'Data 2022'!#REF!)*1000000/('Data 2022'!BC9-'Data 2022'!BF9))</f>
        <v>#REF!</v>
      </c>
      <c r="BH9" s="120">
        <f>+IF('Data 2022'!BC9-'Data 2022'!BF9=0,"",('Data 2022'!BC9-'Data 2022'!BF9)*1000/'Data 2022'!C9)</f>
        <v>18.779614006702882</v>
      </c>
      <c r="BI9" s="119" t="e">
        <f>+IF('Data 2022'!BC9-'Data 2022'!BF9=0,"",('Data 2022'!BD9-'Data 2022'!BE9-'Data 2022'!BG9-'Data 2022'!#REF!)*1000000/'Data 2022'!C9)</f>
        <v>#REF!</v>
      </c>
      <c r="BJ9" s="119">
        <f>+IF('Data 2022'!BF9=0,"",('Data 2022'!BG9)*1000000/'Data 2022'!BF9)</f>
        <v>70917.431192660544</v>
      </c>
      <c r="BK9" s="119" t="e">
        <f>+IF('Data 2022'!BF9=0,"",('Data 2022'!BG9-'Data 2022'!#REF!)*1000000/'Data 2022'!BF9)</f>
        <v>#REF!</v>
      </c>
      <c r="BL9" s="120">
        <f>+IF('Data 2022'!BF9=0,"",'Data 2022'!BF9*1000/'Data 2022'!C9)</f>
        <v>2.5193574482838326</v>
      </c>
      <c r="BM9" s="119" t="e">
        <f>+IF('Data 2022'!BF9=0,"",('Data 2022'!BG9-'Data 2022'!#REF!)*1000000/'Data 2022'!C9)</f>
        <v>#REF!</v>
      </c>
      <c r="BN9" s="119">
        <f>+IF('Data 2022'!L9+'Data 2022'!O9+'Data 2022'!X9+'Data 2022'!AA9=0,"",('Data 2022'!M9+'Data 2022'!P9+'Data 2022'!Y9+'Data 2022'!AB9)*1000000/('Data 2022'!L9+'Data 2022'!O9+'Data 2022'!X9+'Data 2022'!AA9))</f>
        <v>902661.72839506168</v>
      </c>
      <c r="BO9" s="119">
        <f>+IF('Data 2022'!L9+'Data 2022'!O9+'Data 2022'!X9+'Data 2022'!AA9=0,"",('Data 2022'!M9-'Data 2022'!N9+'Data 2022'!P9-'Data 2022'!Q9+'Data 2022'!Y9-'Data 2022'!Z9+'Data 2022'!AB9-'Data 2022'!AC9)*1000000/('Data 2022'!L9+'Data 2022'!O9+'Data 2022'!X9+'Data 2022'!AA9))</f>
        <v>799007.4074074073</v>
      </c>
      <c r="BP9" s="120">
        <f>+('Data 2022'!L9+'Data 2022'!O9+'Data 2022'!X9+'Data 2022'!AA9)*1000/'Data 2022'!C9</f>
        <v>7.8007627412458103</v>
      </c>
      <c r="BQ9" s="119">
        <f>+('Data 2022'!M9-'Data 2022'!N9+'Data 2022'!P9-'Data 2022'!Q9+'Data 2022'!Y9-'Data 2022'!Z9+'Data 2022'!AB9-'Data 2022'!AC9)*1000000/('Data 2022'!C9)</f>
        <v>6232.8672136831146</v>
      </c>
      <c r="BR9" s="122">
        <f>+IF('Data 2022'!AU9=0,"",'Data 2022'!AU9*1000/'Data 2022'!$C9)</f>
        <v>1.117146269116684</v>
      </c>
      <c r="BS9" s="122">
        <f>+IF('Data 2022'!AV9=0,"",'Data 2022'!AV9*1000/'Data 2022'!$C9)</f>
        <v>0.26965599599368234</v>
      </c>
      <c r="BT9" s="122">
        <f>+IF('Data 2022'!AS9=0,"",'Data 2022'!AS9*1000/'Data 2022'!$C9)</f>
        <v>0.11556685542586387</v>
      </c>
      <c r="BU9" s="122">
        <f>+IF('Data 2022'!AT9=0,"",'Data 2022'!AT9*1000/'Data 2022'!$C9)</f>
        <v>0.11556685542586387</v>
      </c>
      <c r="BV9" s="122">
        <f>+IF('Data 2022'!AU9=0,"",'Data 2022'!AU9*1000/'Data 2022'!$C9)</f>
        <v>1.117146269116684</v>
      </c>
      <c r="BW9" s="122">
        <f>+IF('Data 2022'!AV9=0,"",'Data 2022'!AV9*1000/'Data 2022'!$C9)</f>
        <v>0.26965599599368234</v>
      </c>
      <c r="BX9" s="122">
        <f>+IF('Data 2022'!AW9=0,"",'Data 2022'!AW9*1000/'Data 2022'!$C9)</f>
        <v>1.0786239839747294</v>
      </c>
      <c r="BY9" s="122">
        <f>+IF('Data 2022'!AX9=0,"",'Data 2022'!AX9*1000/'Data 2022'!$C9)</f>
        <v>0.1926114257097731</v>
      </c>
      <c r="BZ9" s="122">
        <f>+IF('Data 2022'!AY9=0,"",'Data 2022'!AY9*1000/'Data 2022'!$C9)</f>
        <v>0.57783427712931934</v>
      </c>
      <c r="CA9" s="122">
        <f>+IF('Data 2022'!AZ9=0,"",'Data 2022'!AZ9*1000/'Data 2022'!$C9)</f>
        <v>0.23113371085172774</v>
      </c>
      <c r="CB9" s="122">
        <f>+IF('Data 2022'!BA9=0,"",'Data 2022'!BA9*1000/'Data 2022'!$C9)</f>
        <v>2.8891713856465966</v>
      </c>
      <c r="CC9" s="122">
        <f>+IF('Data 2022'!BB9=0,"",'Data 2022'!BB9*1000/'Data 2022'!$C9)</f>
        <v>0.80896798798104708</v>
      </c>
    </row>
    <row r="10" spans="1:81" x14ac:dyDescent="0.25">
      <c r="A10" s="92" t="s">
        <v>7</v>
      </c>
      <c r="B10" s="119">
        <f>+IF('Data 2022'!D10=0,"",('Data 2022'!E10)*1000000/'Data 2022'!D10)</f>
        <v>261756.82889936827</v>
      </c>
      <c r="C10" s="119" t="e">
        <f>+IF('Data 2022'!D10=0,"",('Data 2022'!E10-'Data 2022'!#REF!)*1000000/'Data 2022'!D10)</f>
        <v>#REF!</v>
      </c>
      <c r="D10" s="120">
        <f>+IF('Data 2022'!D10=0,"",'Data 2022'!D10*1000/'Data 2022'!C10)</f>
        <v>1.9726195699868363</v>
      </c>
      <c r="E10" s="119" t="e">
        <f>+IF('Data 2022'!D10=0,"",('Data 2022'!E10-'Data 2022'!#REF!)*1000000/'Data 2022'!C10)</f>
        <v>#REF!</v>
      </c>
      <c r="F10" s="121">
        <f>+IF('Data 2022'!F10=0,"",('Data 2022'!G10)*1000000/'Data 2022'!F10)</f>
        <v>1208581.3734713076</v>
      </c>
      <c r="G10" s="121">
        <f>+IF('Data 2022'!F10=0,"",('Data 2022'!G10-'Data 2022'!H10)*1000000/'Data 2022'!F10)</f>
        <v>941052.68109125108</v>
      </c>
      <c r="H10" s="120">
        <f>+IF('Data 2022'!F10=0,"",'Data 2022'!F10*1000/'Data 2022'!C10)</f>
        <v>0.18657305835892934</v>
      </c>
      <c r="I10" s="119">
        <f>+IF('Data 2022'!F10=0,"",('Data 2022'!G10-'Data 2022'!H10)*1000000/'Data 2022'!C10)</f>
        <v>175.57507678806493</v>
      </c>
      <c r="J10" s="119">
        <f>+IF('Data 2022'!I10=0,"",('Data 2022'!J10)*1000000/'Data 2022'!I10)</f>
        <v>1940580.5555555555</v>
      </c>
      <c r="K10" s="119">
        <f>+IF('Data 2022'!I10=0,"",('Data 2022'!J10-'Data 2022'!K10)*1000000/'Data 2022'!I10)</f>
        <v>1541083.888888889</v>
      </c>
      <c r="L10" s="120">
        <f>+IF('Data 2022'!I10=0,"",'Data 2022'!I10*1000/'Data 2022'!C10)</f>
        <v>0.39491004826678366</v>
      </c>
      <c r="M10" s="119">
        <f>+IF('Data 2022'!I10=0,"",('Data 2022'!J10-'Data 2022'!K10)*1000000/'Data 2022'!C10)</f>
        <v>608.58951294427379</v>
      </c>
      <c r="N10" s="119">
        <f>+IF('Data 2022'!L10=0,"",('Data 2022'!M10)*1000000/'Data 2022'!L10)</f>
        <v>829824.60513088864</v>
      </c>
      <c r="O10" s="119">
        <f>+IF('Data 2022'!L10=0,"",('Data 2022'!M10-'Data 2022'!N10)*1000000/'Data 2022'!L10)</f>
        <v>720458.75046475441</v>
      </c>
      <c r="P10" s="120">
        <f>+IF('Data 2022'!L10=0,"",'Data 2022'!L10*1000/'Data 2022'!C10)</f>
        <v>3.1864414216761738</v>
      </c>
      <c r="Q10" s="119">
        <f>+IF('Data 2022'!L10=0,"",('Data 2022'!M10-'Data 2022'!N10)*1000000/'Data 2022'!C10)</f>
        <v>2295.6996050899515</v>
      </c>
      <c r="R10" s="119">
        <f>+IF('Data 2022'!O10=0,"",('Data 2022'!P10)*1000000/'Data 2022'!O10)</f>
        <v>162539.52676111768</v>
      </c>
      <c r="S10" s="119">
        <f>+IF('Data 2022'!O10=0,"",('Data 2022'!P10-'Data 2022'!Q10)*1000000/'Data 2022'!O10)</f>
        <v>161367.33815426996</v>
      </c>
      <c r="T10" s="120">
        <f>+IF('Data 2022'!O10=0,"",'Data 2022'!O10*1000/'Data 2022'!C10)</f>
        <v>3.5678806494076349</v>
      </c>
      <c r="U10" s="119">
        <f>+IF('Data 2022'!O10=0,"",('Data 2022'!P10-'Data 2022'!Q10)*1000000/'Data 2022'!C10)</f>
        <v>575.73940324703813</v>
      </c>
      <c r="V10" s="119">
        <f>+IF('Data 2022'!X10=0,"",('Data 2022'!Y10)*1000000/'Data 2022'!X10)</f>
        <v>1470427.45770209</v>
      </c>
      <c r="W10" s="119">
        <f>+IF('Data 2022'!X10=0,"",('Data 2022'!Y10-'Data 2022'!Z10)*1000000/'Data 2022'!X10)</f>
        <v>1096368.424932729</v>
      </c>
      <c r="X10" s="120">
        <f>+IF('Data 2022'!X10=0,"",'Data 2022'!X10*1000/'Data 2022'!C10)</f>
        <v>2.3807810443176831</v>
      </c>
      <c r="Y10" s="119">
        <f>+IF('Data 2022'!X10=0,"",('Data 2022'!Y10-'Data 2022'!Z10)*1000000/'Data 2022'!C10)</f>
        <v>2610.2131636682757</v>
      </c>
      <c r="Z10" s="119">
        <f>+IF('Data 2022'!AA10=0,"",('Data 2022'!AB10)*1000000/'Data 2022'!AA10)</f>
        <v>885158.96642824926</v>
      </c>
      <c r="AA10" s="119">
        <f>+IF('Data 2022'!AA10=0,"",('Data 2022'!AB10-'Data 2022'!AC10)*1000000/'Data 2022'!AA10)</f>
        <v>805999.5972678652</v>
      </c>
      <c r="AB10" s="120">
        <f>+IF('Data 2022'!AA10=0,"",'Data 2022'!AA10*1000/'Data 2022'!C10)</f>
        <v>2.7238262395787625</v>
      </c>
      <c r="AC10" s="119">
        <f>+IF('Data 2022'!AA10=0,"",('Data 2022'!AB10-'Data 2022'!AC10)*1000000/'Data 2022'!C10)</f>
        <v>2195.4028521281266</v>
      </c>
      <c r="AD10" s="119">
        <f>+IF('Data 2022'!AD10=0,"",('Data 2022'!AE10)*1000000/'Data 2022'!AD10)</f>
        <v>28515.905098520601</v>
      </c>
      <c r="AE10" s="119">
        <f>+IF('Data 2022'!AD10=0,"",('Data 2022'!AE10-'Data 2022'!AF10)*1000000/'Data 2022'!AD10)</f>
        <v>28515.905098520601</v>
      </c>
      <c r="AF10" s="120">
        <f>+IF('Data 2022'!AD10=0,"",'Data 2022'!AD10*1000/'Data 2022'!C10)</f>
        <v>4.1464677490127251</v>
      </c>
      <c r="AG10" s="119">
        <f>+IF('Data 2022'!AD10=0,"",('Data 2022'!AE10-'Data 2022'!AF10)*1000000/'Data 2022'!C10)</f>
        <v>118.24028082492322</v>
      </c>
      <c r="AH10" s="119">
        <f>+IF('Data 2022'!AG10=0,"",('Data 2022'!AH10)*1000000/'Data 2022'!AG10)</f>
        <v>147682.9134245466</v>
      </c>
      <c r="AI10" s="119">
        <f>+IF('Data 2022'!AG10=0,"",('Data 2022'!AH10-'Data 2022'!AI10)*1000000/'Data 2022'!AG10)</f>
        <v>147682.9134245466</v>
      </c>
      <c r="AJ10" s="120">
        <f>+IF('Data 2022'!AG10=0,"",'Data 2022'!AG10*1000/'Data 2022'!C10)</f>
        <v>3.0338745063624395</v>
      </c>
      <c r="AK10" s="119">
        <f>+IF('Data 2022'!AG10=0,"",('Data 2022'!AH10-'Data 2022'!AI10)*1000000/'Data 2022'!C10)</f>
        <v>448.05142606406321</v>
      </c>
      <c r="AL10" s="119">
        <f>+IF('Data 2022'!AJ10=0,"",('Data 2022'!AK10)*1000000/'Data 2022'!AJ10)</f>
        <v>294644.69029652566</v>
      </c>
      <c r="AM10" s="119">
        <f>+IF('Data 2022'!AJ10=0,"",('Data 2022'!AK10-'Data 2022'!AL10)*1000000/'Data 2022'!AJ10)</f>
        <v>286549.34912665724</v>
      </c>
      <c r="AN10" s="120">
        <f>+IF('Data 2022'!AJ10=0,"",'Data 2022'!AJ10*1000/'Data 2022'!C10)</f>
        <v>4.3786309784993422</v>
      </c>
      <c r="AO10" s="119">
        <f>+IF('Data 2022'!AJ10=0,"",('Data 2022'!AK10-'Data 2022'!AL10)*1000000/'Data 2022'!C10)</f>
        <v>1254.6938569548047</v>
      </c>
      <c r="AP10" s="119">
        <f>+IF('Data 2022'!AM10=0,"",('Data 2022'!AN10)*1000000/'Data 2022'!AM10)</f>
        <v>64526.45</v>
      </c>
      <c r="AQ10" s="119" t="e">
        <f>+IF('Data 2022'!AM10=0,"",('Data 2022'!AN10-'Data 2022'!#REF!)*1000000/'Data 2022'!AM10)</f>
        <v>#REF!</v>
      </c>
      <c r="AR10" s="120">
        <f>+IF('Data 2022'!AM10=0,"",'Data 2022'!AM10*1000/'Data 2022'!C10)</f>
        <v>0.87757788503729706</v>
      </c>
      <c r="AS10" s="119" t="e">
        <f>+IF('Data 2022'!AM10=0,"",('Data 2022'!AN10-'Data 2022'!#REF!)*1000000/'Data 2022'!C10)</f>
        <v>#REF!</v>
      </c>
      <c r="AT10" s="119">
        <f>+IF('Data 2022'!AO10=0,"",('Data 2022'!AP10)*1000000/'Data 2022'!AO10)</f>
        <v>80849.947487206999</v>
      </c>
      <c r="AU10" s="119" t="e">
        <f>+IF('Data 2022'!AO10=0,"",('Data 2022'!AP10-'Data 2022'!#REF!)*1000000/'Data 2022'!AO10)</f>
        <v>#REF!</v>
      </c>
      <c r="AV10" s="120">
        <f>+IF('Data 2022'!AO10=0,"",'Data 2022'!AO10*1000/'Data 2022'!C10)</f>
        <v>1.9636243966652041</v>
      </c>
      <c r="AW10" s="119" t="e">
        <f>+IF('Data 2022'!AO10=0,"",('Data 2022'!AP10-'Data 2022'!#REF!)*1000000/'Data 2022'!C10)</f>
        <v>#REF!</v>
      </c>
      <c r="AX10" s="119">
        <f>+IF('Data 2022'!U10=0,"",('Data 2022'!V10)*1000000/'Data 2022'!U10)</f>
        <v>591907.88321167883</v>
      </c>
      <c r="AY10" s="119">
        <f>+IF('Data 2022'!U10=0,"",('Data 2022'!V10-'Data 2022'!W10)*1000000/'Data 2022'!U10)</f>
        <v>295953.91727493919</v>
      </c>
      <c r="AZ10" s="120">
        <f>+IF('Data 2022'!U10=0,"",'Data 2022'!U10*1000/'Data 2022'!C10)</f>
        <v>0.90171127687582275</v>
      </c>
      <c r="BA10" s="119">
        <f>+IF('Data 2022'!U10=0,"",('Data 2022'!V10-'Data 2022'!W10)*1000000/'Data 2022'!C10)</f>
        <v>266.86498464238707</v>
      </c>
      <c r="BB10" s="119">
        <f>+IF(AT10="","",+IF('Data 2022'!BC10=0,0,('Data 2022'!BD10)*1000000/'Data 2022'!BC10))</f>
        <v>445891.58642238739</v>
      </c>
      <c r="BC10" s="119" t="e">
        <f>+IF(AU10="","",+IF('Data 2022'!BC10=0,"",('Data 2022'!BD10-'Data 2022'!BE10)*1000000/'Data 2022'!BC10))</f>
        <v>#REF!</v>
      </c>
      <c r="BD10" s="120">
        <f>+IF(AV10="","",IF('Data 2022'!BC10=0,"",'Data 2022'!BC10*1000/'Data 2022'!C10))</f>
        <v>29.714918824045633</v>
      </c>
      <c r="BE10" s="119" t="e">
        <f>+IF(AW10="","",IF('Data 2022'!BC10=0,"",('Data 2022'!BD10-'Data 2022'!BE10)*1000000/'Data 2022'!C10))</f>
        <v>#REF!</v>
      </c>
      <c r="BF10" s="119">
        <f>+IF('Data 2022'!BC10-'Data 2022'!BF10=0,"",('Data 2022'!BD10-'Data 2022'!BG10)*1000000/('Data 2022'!BC10-'Data 2022'!BF10))</f>
        <v>485018.37695035693</v>
      </c>
      <c r="BG10" s="119" t="e">
        <f>+IF('Data 2022'!BC10-'Data 2022'!BF10=0,"",('Data 2022'!BD10-'Data 2022'!BE10-'Data 2022'!BG10-'Data 2022'!#REF!)*1000000/('Data 2022'!BC10-'Data 2022'!BF10))</f>
        <v>#REF!</v>
      </c>
      <c r="BH10" s="120">
        <f>+IF('Data 2022'!BC10-'Data 2022'!BF10=0,"",('Data 2022'!BC10-'Data 2022'!BF10)*1000/'Data 2022'!C10)</f>
        <v>26.873716542343132</v>
      </c>
      <c r="BI10" s="119" t="e">
        <f>+IF('Data 2022'!BC10-'Data 2022'!BF10=0,"",('Data 2022'!BD10-'Data 2022'!BE10-'Data 2022'!BG10-'Data 2022'!#REF!)*1000000/'Data 2022'!C10)</f>
        <v>#REF!</v>
      </c>
      <c r="BJ10" s="119">
        <f>+IF('Data 2022'!BF10=0,"",('Data 2022'!BG10)*1000000/'Data 2022'!BF10)</f>
        <v>75808.018408982098</v>
      </c>
      <c r="BK10" s="119" t="e">
        <f>+IF('Data 2022'!BF10=0,"",('Data 2022'!BG10-'Data 2022'!#REF!)*1000000/'Data 2022'!BF10)</f>
        <v>#REF!</v>
      </c>
      <c r="BL10" s="120">
        <f>+IF('Data 2022'!BF10=0,"",'Data 2022'!BF10*1000/'Data 2022'!C10)</f>
        <v>2.8412022817025013</v>
      </c>
      <c r="BM10" s="119" t="e">
        <f>+IF('Data 2022'!BF10=0,"",('Data 2022'!BG10-'Data 2022'!#REF!)*1000000/'Data 2022'!C10)</f>
        <v>#REF!</v>
      </c>
      <c r="BN10" s="119">
        <f>+IF('Data 2022'!L10+'Data 2022'!O10+'Data 2022'!X10+'Data 2022'!AA10=0,"",('Data 2022'!M10+'Data 2022'!P10+'Data 2022'!Y10+'Data 2022'!AB10)*1000000/('Data 2022'!L10+'Data 2022'!O10+'Data 2022'!X10+'Data 2022'!AA10))</f>
        <v>770381.02603000763</v>
      </c>
      <c r="BO10" s="119">
        <f>+IF('Data 2022'!L10+'Data 2022'!O10+'Data 2022'!X10+'Data 2022'!AA10=0,"",('Data 2022'!M10-'Data 2022'!N10+'Data 2022'!P10-'Data 2022'!Q10+'Data 2022'!Y10-'Data 2022'!Z10+'Data 2022'!AB10-'Data 2022'!AC10)*1000000/('Data 2022'!L10+'Data 2022'!O10+'Data 2022'!X10+'Data 2022'!AA10))</f>
        <v>647364.93441622111</v>
      </c>
      <c r="BP10" s="120">
        <f>+('Data 2022'!L10+'Data 2022'!O10+'Data 2022'!X10+'Data 2022'!AA10)*1000/'Data 2022'!C10</f>
        <v>11.858929354980255</v>
      </c>
      <c r="BQ10" s="119">
        <f>+('Data 2022'!M10-'Data 2022'!N10+'Data 2022'!P10-'Data 2022'!Q10+'Data 2022'!Y10-'Data 2022'!Z10+'Data 2022'!AB10-'Data 2022'!AC10)*1000000/('Data 2022'!C10)</f>
        <v>7677.0550241333922</v>
      </c>
      <c r="BR10" s="122">
        <f>+IF('Data 2022'!AU10=0,"",'Data 2022'!AU10*1000/'Data 2022'!$C10)</f>
        <v>1.5357612988152698</v>
      </c>
      <c r="BS10" s="122">
        <f>+IF('Data 2022'!AV10=0,"",'Data 2022'!AV10*1000/'Data 2022'!$C10)</f>
        <v>0.1755155770074594</v>
      </c>
      <c r="BT10" s="122">
        <f>+IF('Data 2022'!AS10=0,"",'Data 2022'!AS10*1000/'Data 2022'!$C10)</f>
        <v>4.387889425186485E-2</v>
      </c>
      <c r="BU10" s="122">
        <f>+IF('Data 2022'!AT10=0,"",'Data 2022'!AT10*1000/'Data 2022'!$C10)</f>
        <v>0.13163668275559456</v>
      </c>
      <c r="BV10" s="122">
        <f>+IF('Data 2022'!AU10=0,"",'Data 2022'!AU10*1000/'Data 2022'!$C10)</f>
        <v>1.5357612988152698</v>
      </c>
      <c r="BW10" s="122">
        <f>+IF('Data 2022'!AV10=0,"",'Data 2022'!AV10*1000/'Data 2022'!$C10)</f>
        <v>0.1755155770074594</v>
      </c>
      <c r="BX10" s="122">
        <f>+IF('Data 2022'!AW10=0,"",'Data 2022'!AW10*1000/'Data 2022'!$C10)</f>
        <v>1.2724879333040808</v>
      </c>
      <c r="BY10" s="122">
        <f>+IF('Data 2022'!AX10=0,"",'Data 2022'!AX10*1000/'Data 2022'!$C10)</f>
        <v>0.13163668275559456</v>
      </c>
      <c r="BZ10" s="122">
        <f>+IF('Data 2022'!AY10=0,"",'Data 2022'!AY10*1000/'Data 2022'!$C10)</f>
        <v>0.92145677928916192</v>
      </c>
      <c r="CA10" s="122">
        <f>+IF('Data 2022'!AZ10=0,"",'Data 2022'!AZ10*1000/'Data 2022'!$C10)</f>
        <v>0.30715225976305399</v>
      </c>
      <c r="CB10" s="122">
        <f>+IF('Data 2022'!BA10=0,"",'Data 2022'!BA10*1000/'Data 2022'!$C10)</f>
        <v>3.8174637999122423</v>
      </c>
      <c r="CC10" s="122">
        <f>+IF('Data 2022'!BB10=0,"",'Data 2022'!BB10*1000/'Data 2022'!$C10)</f>
        <v>0.78982009653356733</v>
      </c>
    </row>
    <row r="11" spans="1:81" x14ac:dyDescent="0.25">
      <c r="A11" s="92" t="s">
        <v>8</v>
      </c>
      <c r="B11" s="119">
        <f>+IF('Data 2022'!D11=0,"",('Data 2022'!E11)*1000000/'Data 2022'!D11)</f>
        <v>244019.13875598088</v>
      </c>
      <c r="C11" s="119">
        <f>+IF('Data 2022'!D11=0,"",('Data 2022'!E11-'Data 2022'!F32)*1000000/'Data 2022'!D11)</f>
        <v>244019.13875598088</v>
      </c>
      <c r="D11" s="120">
        <f>+IF('Data 2022'!D11=0,"",'Data 2022'!D11*1000/'Data 2022'!C11)</f>
        <v>1.2150809569489258</v>
      </c>
      <c r="E11" s="119" t="e">
        <f>+IF('Data 2022'!D11=0,"",('Data 2022'!E11-'Data 2022'!#REF!)*1000000/'Data 2022'!C11)</f>
        <v>#REF!</v>
      </c>
      <c r="F11" s="121" t="str">
        <f>+IF('Data 2022'!F11=0,"",('Data 2022'!G11)*1000000/'Data 2022'!F11)</f>
        <v/>
      </c>
      <c r="G11" s="121" t="str">
        <f>+IF('Data 2022'!F11=0,"",('Data 2022'!G11-'Data 2022'!H11)*1000000/'Data 2022'!F11)</f>
        <v/>
      </c>
      <c r="H11" s="120" t="str">
        <f>+IF('Data 2022'!F11=0,"",'Data 2022'!F11*1000/'Data 2022'!C11)</f>
        <v/>
      </c>
      <c r="I11" s="119" t="str">
        <f>+IF('Data 2022'!F11=0,"",('Data 2022'!G11-'Data 2022'!H11)*1000000/'Data 2022'!C11)</f>
        <v/>
      </c>
      <c r="J11" s="119">
        <f>+IF('Data 2022'!I11=0,"",('Data 2022'!J11)*1000000/'Data 2022'!I11)</f>
        <v>1687258.6872586873</v>
      </c>
      <c r="K11" s="119">
        <f>+IF('Data 2022'!I11=0,"",('Data 2022'!J11-'Data 2022'!K11)*1000000/'Data 2022'!I11)</f>
        <v>1409266.4092664092</v>
      </c>
      <c r="L11" s="120">
        <f>+IF('Data 2022'!I11=0,"",'Data 2022'!I11*1000/'Data 2022'!C11)</f>
        <v>0.37644254527484666</v>
      </c>
      <c r="M11" s="119">
        <f>+IF('Data 2022'!I11=0,"",('Data 2022'!J11-'Data 2022'!K11)*1000000/'Data 2022'!C11)</f>
        <v>530.50783407459085</v>
      </c>
      <c r="N11" s="119">
        <f>+IF('Data 2022'!L11=0,"",('Data 2022'!M11)*1000000/'Data 2022'!L11)</f>
        <v>506787.33031674207</v>
      </c>
      <c r="O11" s="119">
        <f>+IF('Data 2022'!L11=0,"",('Data 2022'!M11-'Data 2022'!N11)*1000000/'Data 2022'!L11)</f>
        <v>457918.55203619908</v>
      </c>
      <c r="P11" s="120">
        <f>+IF('Data 2022'!L11=0,"",'Data 2022'!L11*1000/'Data 2022'!C11)</f>
        <v>1.6060579634312957</v>
      </c>
      <c r="Q11" s="119">
        <f>+IF('Data 2022'!L11=0,"",('Data 2022'!M11-'Data 2022'!N11)*1000000/'Data 2022'!C11)</f>
        <v>735.44373710066566</v>
      </c>
      <c r="R11" s="119">
        <f>+IF('Data 2022'!O11=0,"",('Data 2022'!P11)*1000000/'Data 2022'!O11)</f>
        <v>90625</v>
      </c>
      <c r="S11" s="119">
        <f>+IF('Data 2022'!O11=0,"",('Data 2022'!P11-'Data 2022'!Q11)*1000000/'Data 2022'!O11)</f>
        <v>90625</v>
      </c>
      <c r="T11" s="120">
        <f>+IF('Data 2022'!O11=0,"",'Data 2022'!O11*1000/'Data 2022'!C11)</f>
        <v>4.1859248277666348</v>
      </c>
      <c r="U11" s="119">
        <f>+IF('Data 2022'!O11=0,"",('Data 2022'!P11-'Data 2022'!Q11)*1000000/'Data 2022'!C11)</f>
        <v>379.34943751635126</v>
      </c>
      <c r="V11" s="119">
        <f>+IF('Data 2022'!X11=0,"",('Data 2022'!Y11)*1000000/'Data 2022'!X11)</f>
        <v>1351016.7992926615</v>
      </c>
      <c r="W11" s="119">
        <f>+IF('Data 2022'!X11=0,"",('Data 2022'!Y11-'Data 2022'!Z11)*1000000/'Data 2022'!X11)</f>
        <v>1171529.619805482</v>
      </c>
      <c r="X11" s="120">
        <f>+IF('Data 2022'!X11=0,"",'Data 2022'!X11*1000/'Data 2022'!C11)</f>
        <v>1.6438475625708555</v>
      </c>
      <c r="Y11" s="119">
        <f>+IF('Data 2022'!X11=0,"",('Data 2022'!Y11-'Data 2022'!Z11)*1000000/'Data 2022'!C11)</f>
        <v>1925.8161099968024</v>
      </c>
      <c r="Z11" s="119">
        <f>+IF('Data 2022'!AA11=0,"",('Data 2022'!AB11)*1000000/'Data 2022'!AA11)</f>
        <v>583400.48348106374</v>
      </c>
      <c r="AA11" s="119">
        <f>+IF('Data 2022'!AA11=0,"",('Data 2022'!AB11-'Data 2022'!AC11)*1000000/'Data 2022'!AA11)</f>
        <v>512489.92747784051</v>
      </c>
      <c r="AB11" s="120">
        <f>+IF('Data 2022'!AA11=0,"",'Data 2022'!AA11*1000/'Data 2022'!C11)</f>
        <v>1.8037266358536088</v>
      </c>
      <c r="AC11" s="119">
        <f>+IF('Data 2022'!AA11=0,"",('Data 2022'!AB11-'Data 2022'!AC11)*1000000/'Data 2022'!C11)</f>
        <v>924.39173279846523</v>
      </c>
      <c r="AD11" s="119">
        <f>+IF('Data 2022'!AD11=0,"",('Data 2022'!AE11)*1000000/'Data 2022'!AD11)</f>
        <v>24336.283185840708</v>
      </c>
      <c r="AE11" s="119">
        <f>+IF('Data 2022'!AD11=0,"",('Data 2022'!AE11-'Data 2022'!AF11)*1000000/'Data 2022'!AD11)</f>
        <v>24336.283185840708</v>
      </c>
      <c r="AF11" s="120">
        <f>+IF('Data 2022'!AD11=0,"",'Data 2022'!AD11*1000/'Data 2022'!C11)</f>
        <v>1.9708729397401239</v>
      </c>
      <c r="AG11" s="119">
        <f>+IF('Data 2022'!AD11=0,"",('Data 2022'!AE11-'Data 2022'!AF11)*1000000/'Data 2022'!C11)</f>
        <v>47.963721984826023</v>
      </c>
      <c r="AH11" s="119">
        <f>+IF('Data 2022'!AG11=0,"",('Data 2022'!AH11)*1000000/'Data 2022'!AG11)</f>
        <v>212574.85029940121</v>
      </c>
      <c r="AI11" s="119">
        <f>+IF('Data 2022'!AG11=0,"",('Data 2022'!AH11-'Data 2022'!AI11)*1000000/'Data 2022'!AG11)</f>
        <v>212574.85029940121</v>
      </c>
      <c r="AJ11" s="120">
        <f>+IF('Data 2022'!AG11=0,"",'Data 2022'!AG11*1000/'Data 2022'!C11)</f>
        <v>0.48545100433126942</v>
      </c>
      <c r="AK11" s="119">
        <f>+IF('Data 2022'!AG11=0,"",('Data 2022'!AH11-'Data 2022'!AI11)*1000000/'Data 2022'!C11)</f>
        <v>103.19467457341356</v>
      </c>
      <c r="AL11" s="119">
        <f>+IF('Data 2022'!AJ11=0,"",('Data 2022'!AK11)*1000000/'Data 2022'!AJ11)</f>
        <v>295657.34681737062</v>
      </c>
      <c r="AM11" s="119">
        <f>+IF('Data 2022'!AJ11=0,"",('Data 2022'!AK11-'Data 2022'!AL11)*1000000/'Data 2022'!AJ11)</f>
        <v>291493.15883402736</v>
      </c>
      <c r="AN11" s="120">
        <f>+IF('Data 2022'!AJ11=0,"",'Data 2022'!AJ11*1000/'Data 2022'!C11)</f>
        <v>2.4432429289846227</v>
      </c>
      <c r="AO11" s="119">
        <f>+IF('Data 2022'!AJ11=0,"",('Data 2022'!AK11-'Data 2022'!AL11)*1000000/'Data 2022'!C11)</f>
        <v>712.1885991686288</v>
      </c>
      <c r="AP11" s="119">
        <f>+IF('Data 2022'!AM11=0,"",('Data 2022'!AN11)*1000000/'Data 2022'!AM11)</f>
        <v>90909.090909090897</v>
      </c>
      <c r="AQ11" s="119" t="e">
        <f>+IF('Data 2022'!AM11=0,"",('Data 2022'!AN11-'Data 2022'!#REF!)*1000000/'Data 2022'!AM11)</f>
        <v>#REF!</v>
      </c>
      <c r="AR11" s="120">
        <f>+IF('Data 2022'!AM11=0,"",'Data 2022'!AM11*1000/'Data 2022'!C11)</f>
        <v>3.197581465655068E-2</v>
      </c>
      <c r="AS11" s="119" t="e">
        <f>+IF('Data 2022'!AM11=0,"",('Data 2022'!AN11-'Data 2022'!#REF!)*1000000/'Data 2022'!C11)</f>
        <v>#REF!</v>
      </c>
      <c r="AT11" s="119">
        <f>+IF('Data 2022'!AO11=0,"",('Data 2022'!AP11)*1000000/'Data 2022'!AO11)</f>
        <v>81081.08108108108</v>
      </c>
      <c r="AU11" s="119" t="e">
        <f>+IF('Data 2022'!AO11=0,"",('Data 2022'!AP11-'Data 2022'!#REF!)*1000000/'Data 2022'!AO11)</f>
        <v>#REF!</v>
      </c>
      <c r="AV11" s="120">
        <f>+IF('Data 2022'!AO11=0,"",'Data 2022'!AO11*1000/'Data 2022'!C11)</f>
        <v>0.37644254527484666</v>
      </c>
      <c r="AW11" s="119" t="e">
        <f>+IF('Data 2022'!AO11=0,"",('Data 2022'!AP11-'Data 2022'!#REF!)*1000000/'Data 2022'!C11)</f>
        <v>#REF!</v>
      </c>
      <c r="AX11" s="119">
        <f>+IF('Data 2022'!U11=0,"",('Data 2022'!V11)*1000000/'Data 2022'!U11)</f>
        <v>513812.15469613264</v>
      </c>
      <c r="AY11" s="119">
        <f>+IF('Data 2022'!U11=0,"",('Data 2022'!V11-'Data 2022'!W11)*1000000/'Data 2022'!U11)</f>
        <v>272559.85267034988</v>
      </c>
      <c r="AZ11" s="120">
        <f>+IF('Data 2022'!U11=0,"",'Data 2022'!U11*1000/'Data 2022'!C11)</f>
        <v>0.78922124356850087</v>
      </c>
      <c r="BA11" s="119">
        <f>+IF('Data 2022'!U11=0,"",('Data 2022'!V11-'Data 2022'!W11)*1000000/'Data 2022'!C11)</f>
        <v>215.11002587134092</v>
      </c>
      <c r="BB11" s="119">
        <f>+IF(AT11="","",+IF('Data 2022'!BC11=0,0,('Data 2022'!BD11)*1000000/'Data 2022'!BC11))</f>
        <v>396411.0929853181</v>
      </c>
      <c r="BC11" s="119" t="e">
        <f>+IF(AU11="","",+IF('Data 2022'!BC11=0,"",('Data 2022'!BD11-'Data 2022'!BE11)*1000000/'Data 2022'!BC11))</f>
        <v>#REF!</v>
      </c>
      <c r="BD11" s="120">
        <f>+IF(AV11="","",IF('Data 2022'!BC11=0,"",'Data 2022'!BC11*1000/'Data 2022'!C11))</f>
        <v>16.92828696840208</v>
      </c>
      <c r="BE11" s="119" t="e">
        <f>+IF(AW11="","",IF('Data 2022'!BC11=0,"",('Data 2022'!BD11-'Data 2022'!BE11)*1000000/'Data 2022'!C11))</f>
        <v>#REF!</v>
      </c>
      <c r="BF11" s="119">
        <f>+IF('Data 2022'!BC11-'Data 2022'!BF11=0,"",('Data 2022'!BD11-'Data 2022'!BG11)*1000000/('Data 2022'!BC11-'Data 2022'!BF11))</f>
        <v>404187.92891078652</v>
      </c>
      <c r="BG11" s="119" t="e">
        <f>+IF('Data 2022'!BC11-'Data 2022'!BF11=0,"",('Data 2022'!BD11-'Data 2022'!BE11-'Data 2022'!BG11-'Data 2022'!#REF!)*1000000/('Data 2022'!BC11-'Data 2022'!BF11))</f>
        <v>#REF!</v>
      </c>
      <c r="BH11" s="120">
        <f>+IF('Data 2022'!BC11-'Data 2022'!BF11=0,"",('Data 2022'!BC11-'Data 2022'!BF11)*1000/'Data 2022'!C11)</f>
        <v>16.519868608470688</v>
      </c>
      <c r="BI11" s="119" t="e">
        <f>+IF('Data 2022'!BC11-'Data 2022'!BF11=0,"",('Data 2022'!BD11-'Data 2022'!BE11-'Data 2022'!BG11-'Data 2022'!#REF!)*1000000/'Data 2022'!C11)</f>
        <v>#REF!</v>
      </c>
      <c r="BJ11" s="119">
        <f>+IF('Data 2022'!BF11=0,"",('Data 2022'!BG11)*1000000/'Data 2022'!BF11)</f>
        <v>81850.533807829197</v>
      </c>
      <c r="BK11" s="119" t="e">
        <f>+IF('Data 2022'!BF11=0,"",('Data 2022'!BG11-'Data 2022'!#REF!)*1000000/'Data 2022'!BF11)</f>
        <v>#REF!</v>
      </c>
      <c r="BL11" s="120">
        <f>+IF('Data 2022'!BF11=0,"",'Data 2022'!BF11*1000/'Data 2022'!C11)</f>
        <v>0.4084183599313973</v>
      </c>
      <c r="BM11" s="119" t="e">
        <f>+IF('Data 2022'!BF11=0,"",('Data 2022'!BG11-'Data 2022'!#REF!)*1000000/'Data 2022'!C11)</f>
        <v>#REF!</v>
      </c>
      <c r="BN11" s="119">
        <f>+IF('Data 2022'!L11+'Data 2022'!O11+'Data 2022'!X11+'Data 2022'!AA11=0,"",('Data 2022'!M11+'Data 2022'!P11+'Data 2022'!Y11+'Data 2022'!AB11)*1000000/('Data 2022'!L11+'Data 2022'!O11+'Data 2022'!X11+'Data 2022'!AA11))</f>
        <v>483404.12144093122</v>
      </c>
      <c r="BO11" s="119">
        <f>+IF('Data 2022'!L11+'Data 2022'!O11+'Data 2022'!X11+'Data 2022'!AA11=0,"",('Data 2022'!M11-'Data 2022'!N11+'Data 2022'!P11-'Data 2022'!Q11+'Data 2022'!Y11-'Data 2022'!Z11+'Data 2022'!AB11-'Data 2022'!AC11)*1000000/('Data 2022'!L11+'Data 2022'!O11+'Data 2022'!X11+'Data 2022'!AA11))</f>
        <v>429133.23894918984</v>
      </c>
      <c r="BP11" s="120">
        <f>+('Data 2022'!L11+'Data 2022'!O11+'Data 2022'!X11+'Data 2022'!AA11)*1000/'Data 2022'!C11</f>
        <v>9.239556989622395</v>
      </c>
      <c r="BQ11" s="119">
        <f>+('Data 2022'!M11-'Data 2022'!N11+'Data 2022'!P11-'Data 2022'!Q11+'Data 2022'!Y11-'Data 2022'!Z11+'Data 2022'!AB11-'Data 2022'!AC11)*1000000/('Data 2022'!C11)</f>
        <v>3965.0010174122845</v>
      </c>
      <c r="BR11" s="122">
        <f>+IF('Data 2022'!AU11=0,"",'Data 2022'!AU11*1000/'Data 2022'!$C11)</f>
        <v>0.50870614226330635</v>
      </c>
      <c r="BS11" s="122">
        <f>+IF('Data 2022'!AV11=0,"",'Data 2022'!AV11*1000/'Data 2022'!$C11)</f>
        <v>0.1162756896601843</v>
      </c>
      <c r="BT11" s="122">
        <f>+IF('Data 2022'!AS11=0,"",'Data 2022'!AS11*1000/'Data 2022'!$C11)</f>
        <v>0.43603383622569114</v>
      </c>
      <c r="BU11" s="122">
        <f>+IF('Data 2022'!AT11=0,"",'Data 2022'!AT11*1000/'Data 2022'!$C11)</f>
        <v>0.33429260777302983</v>
      </c>
      <c r="BV11" s="122">
        <f>+IF('Data 2022'!AU11=0,"",'Data 2022'!AU11*1000/'Data 2022'!$C11)</f>
        <v>0.50870614226330635</v>
      </c>
      <c r="BW11" s="122">
        <f>+IF('Data 2022'!AV11=0,"",'Data 2022'!AV11*1000/'Data 2022'!$C11)</f>
        <v>0.1162756896601843</v>
      </c>
      <c r="BX11" s="122">
        <f>+IF('Data 2022'!AW11=0,"",'Data 2022'!AW11*1000/'Data 2022'!$C11)</f>
        <v>0.46510275864073719</v>
      </c>
      <c r="BY11" s="122">
        <f>+IF('Data 2022'!AX11=0,"",'Data 2022'!AX11*1000/'Data 2022'!$C11)</f>
        <v>0.14534461207523036</v>
      </c>
      <c r="BZ11" s="122">
        <f>+IF('Data 2022'!AY11=0,"",'Data 2022'!AY11*1000/'Data 2022'!$C11)</f>
        <v>0.88660213365890528</v>
      </c>
      <c r="CA11" s="122">
        <f>+IF('Data 2022'!AZ11=0,"",'Data 2022'!AZ11*1000/'Data 2022'!$C11)</f>
        <v>0.36336153018807593</v>
      </c>
      <c r="CB11" s="122">
        <f>+IF('Data 2022'!BA11=0,"",'Data 2022'!BA11*1000/'Data 2022'!$C11)</f>
        <v>2.29644487078864</v>
      </c>
      <c r="CC11" s="122">
        <f>+IF('Data 2022'!BB11=0,"",'Data 2022'!BB11*1000/'Data 2022'!$C11)</f>
        <v>0.95927443969652049</v>
      </c>
    </row>
    <row r="12" spans="1:81" x14ac:dyDescent="0.25">
      <c r="A12" s="92" t="s">
        <v>10</v>
      </c>
      <c r="B12" s="119">
        <f>+IF('Data 2022'!D12=0,"",('Data 2022'!E12)*1000000/'Data 2022'!D12)</f>
        <v>357664.23357664235</v>
      </c>
      <c r="C12" s="119" t="e">
        <f>+IF('Data 2022'!D12=0,"",('Data 2022'!E12-'Data 2022'!#REF!)*1000000/'Data 2022'!D12)</f>
        <v>#REF!</v>
      </c>
      <c r="D12" s="120">
        <f>+IF('Data 2022'!D12=0,"",'Data 2022'!D12*1000/'Data 2022'!C12)</f>
        <v>1.5808300319243047</v>
      </c>
      <c r="E12" s="119" t="e">
        <f>+IF('Data 2022'!D12=0,"",('Data 2022'!E12-'Data 2022'!#REF!)*1000000/'Data 2022'!C12)</f>
        <v>#REF!</v>
      </c>
      <c r="F12" s="121">
        <f>+IF('Data 2022'!F12=0,"",('Data 2022'!G12)*1000000/'Data 2022'!F12)</f>
        <v>705714.28571428568</v>
      </c>
      <c r="G12" s="121">
        <f>+IF('Data 2022'!F12=0,"",('Data 2022'!G12-'Data 2022'!H12)*1000000/'Data 2022'!F12)</f>
        <v>660000</v>
      </c>
      <c r="H12" s="120">
        <f>+IF('Data 2022'!F12=0,"",'Data 2022'!F12*1000/'Data 2022'!C12)</f>
        <v>0.13462056232932035</v>
      </c>
      <c r="I12" s="119">
        <f>+IF('Data 2022'!F12=0,"",('Data 2022'!G12-'Data 2022'!H12)*1000000/'Data 2022'!C12)</f>
        <v>88.849571137351433</v>
      </c>
      <c r="J12" s="119">
        <f>+IF('Data 2022'!I12=0,"",('Data 2022'!J12)*1000000/'Data 2022'!I12)</f>
        <v>1402000</v>
      </c>
      <c r="K12" s="119">
        <f>+IF('Data 2022'!I12=0,"",('Data 2022'!J12-'Data 2022'!K12)*1000000/'Data 2022'!I12)</f>
        <v>1220000</v>
      </c>
      <c r="L12" s="120">
        <f>+IF('Data 2022'!I12=0,"",'Data 2022'!I12*1000/'Data 2022'!C12)</f>
        <v>0.19231508904188624</v>
      </c>
      <c r="M12" s="119">
        <f>+IF('Data 2022'!I12=0,"",('Data 2022'!J12-'Data 2022'!K12)*1000000/'Data 2022'!C12)</f>
        <v>234.6244086311012</v>
      </c>
      <c r="N12" s="119">
        <f>+IF('Data 2022'!L12=0,"",('Data 2022'!M12)*1000000/'Data 2022'!L12)</f>
        <v>820543.80664652563</v>
      </c>
      <c r="O12" s="119">
        <f>+IF('Data 2022'!L12=0,"",('Data 2022'!M12-'Data 2022'!N12)*1000000/'Data 2022'!L12)</f>
        <v>720241.69184290024</v>
      </c>
      <c r="P12" s="120">
        <f>+IF('Data 2022'!L12=0,"",'Data 2022'!L12*1000/'Data 2022'!C12)</f>
        <v>2.5462517789145735</v>
      </c>
      <c r="Q12" s="119">
        <f>+IF('Data 2022'!L12=0,"",('Data 2022'!M12-'Data 2022'!N12)*1000000/'Data 2022'!C12)</f>
        <v>1833.916689103427</v>
      </c>
      <c r="R12" s="119">
        <f>+IF('Data 2022'!O12=0,"",('Data 2022'!P12)*1000000/'Data 2022'!O12)</f>
        <v>83756.345177664974</v>
      </c>
      <c r="S12" s="119">
        <f>+IF('Data 2022'!O12=0,"",('Data 2022'!P12-'Data 2022'!Q12)*1000000/'Data 2022'!O12)</f>
        <v>83756.345177664974</v>
      </c>
      <c r="T12" s="120">
        <f>+IF('Data 2022'!O12=0,"",'Data 2022'!O12*1000/'Data 2022'!C12)</f>
        <v>9.0926574099003812</v>
      </c>
      <c r="U12" s="119">
        <f>+IF('Data 2022'!O12=0,"",('Data 2022'!P12-'Data 2022'!Q12)*1000000/'Data 2022'!C12)</f>
        <v>761.56775260586949</v>
      </c>
      <c r="V12" s="119">
        <f>+IF('Data 2022'!X12=0,"",('Data 2022'!Y12)*1000000/'Data 2022'!X12)</f>
        <v>1269214.4373673035</v>
      </c>
      <c r="W12" s="119">
        <f>+IF('Data 2022'!X12=0,"",('Data 2022'!Y12-'Data 2022'!Z12)*1000000/'Data 2022'!X12)</f>
        <v>995966.02972399152</v>
      </c>
      <c r="X12" s="120">
        <f>+IF('Data 2022'!X12=0,"",'Data 2022'!X12*1000/'Data 2022'!C12)</f>
        <v>1.8116081387745682</v>
      </c>
      <c r="Y12" s="119">
        <f>+IF('Data 2022'!X12=0,"",('Data 2022'!Y12-'Data 2022'!Z12)*1000000/'Data 2022'!C12)</f>
        <v>1804.3001653909766</v>
      </c>
      <c r="Z12" s="119">
        <f>+IF('Data 2022'!AA12=0,"",('Data 2022'!AB12)*1000000/'Data 2022'!AA12)</f>
        <v>876306.43249649822</v>
      </c>
      <c r="AA12" s="119">
        <f>+IF('Data 2022'!AA12=0,"",('Data 2022'!AB12-'Data 2022'!AC12)*1000000/'Data 2022'!AA12)</f>
        <v>800668.03146212688</v>
      </c>
      <c r="AB12" s="120">
        <f>+IF('Data 2022'!AA12=0,"",'Data 2022'!AA12*1000/'Data 2022'!C12)</f>
        <v>3.569752682795492</v>
      </c>
      <c r="AC12" s="119">
        <f>+IF('Data 2022'!AA12=0,"",('Data 2022'!AB12-'Data 2022'!AC12)*1000000/'Data 2022'!C12)</f>
        <v>2858.1868533405132</v>
      </c>
      <c r="AD12" s="119">
        <f>+IF('Data 2022'!AD12=0,"",('Data 2022'!AE12)*1000000/'Data 2022'!AD12)</f>
        <v>24120.08281573499</v>
      </c>
      <c r="AE12" s="119">
        <f>+IF('Data 2022'!AD12=0,"",('Data 2022'!AE12-'Data 2022'!AF12)*1000000/'Data 2022'!AD12)</f>
        <v>24120.08281573499</v>
      </c>
      <c r="AF12" s="120">
        <f>+IF('Data 2022'!AD12=0,"",'Data 2022'!AD12*1000/'Data 2022'!C12)</f>
        <v>3.7155275202892417</v>
      </c>
      <c r="AG12" s="119">
        <f>+IF('Data 2022'!AD12=0,"",('Data 2022'!AE12-'Data 2022'!AF12)*1000000/'Data 2022'!C12)</f>
        <v>89.618831493518982</v>
      </c>
      <c r="AH12" s="119">
        <f>+IF('Data 2022'!AG12=0,"",('Data 2022'!AH12)*1000000/'Data 2022'!AG12)</f>
        <v>156867.19636776391</v>
      </c>
      <c r="AI12" s="119">
        <f>+IF('Data 2022'!AG12=0,"",('Data 2022'!AH12-'Data 2022'!AI12)*1000000/'Data 2022'!AG12)</f>
        <v>156753.68898978434</v>
      </c>
      <c r="AJ12" s="120">
        <f>+IF('Data 2022'!AG12=0,"",'Data 2022'!AG12*1000/'Data 2022'!C12)</f>
        <v>3.3885918689180352</v>
      </c>
      <c r="AK12" s="119">
        <f>+IF('Data 2022'!AG12=0,"",('Data 2022'!AH12-'Data 2022'!AI12)*1000000/'Data 2022'!C12)</f>
        <v>531.17427593368973</v>
      </c>
      <c r="AL12" s="119">
        <f>+IF('Data 2022'!AJ12=0,"",('Data 2022'!AK12)*1000000/'Data 2022'!AJ12)</f>
        <v>229456.52173913043</v>
      </c>
      <c r="AM12" s="119">
        <f>+IF('Data 2022'!AJ12=0,"",('Data 2022'!AK12-'Data 2022'!AL12)*1000000/'Data 2022'!AJ12)</f>
        <v>228586.95652173914</v>
      </c>
      <c r="AN12" s="120">
        <f>+IF('Data 2022'!AJ12=0,"",'Data 2022'!AJ12*1000/'Data 2022'!C12)</f>
        <v>3.5385976383707067</v>
      </c>
      <c r="AO12" s="119">
        <f>+IF('Data 2022'!AJ12=0,"",('Data 2022'!AK12-'Data 2022'!AL12)*1000000/'Data 2022'!C12)</f>
        <v>808.87726451017352</v>
      </c>
      <c r="AP12" s="119">
        <f>+IF('Data 2022'!AM12=0,"",('Data 2022'!AN12)*1000000/'Data 2022'!AM12)</f>
        <v>71428.57142857142</v>
      </c>
      <c r="AQ12" s="119" t="e">
        <f>+IF('Data 2022'!AM12=0,"",('Data 2022'!AN12-'Data 2022'!#REF!)*1000000/'Data 2022'!AM12)</f>
        <v>#REF!</v>
      </c>
      <c r="AR12" s="120">
        <f>+IF('Data 2022'!AM12=0,"",'Data 2022'!AM12*1000/'Data 2022'!C12)</f>
        <v>0.75387514904419406</v>
      </c>
      <c r="AS12" s="119" t="e">
        <f>+IF('Data 2022'!AM12=0,"",('Data 2022'!AN12-'Data 2022'!#REF!)*1000000/'Data 2022'!C12)</f>
        <v>#REF!</v>
      </c>
      <c r="AT12" s="119">
        <f>+IF('Data 2022'!AO12=0,"",('Data 2022'!AP12)*1000000/'Data 2022'!AO12)</f>
        <v>76374.745417515267</v>
      </c>
      <c r="AU12" s="119" t="e">
        <f>+IF('Data 2022'!AO12=0,"",('Data 2022'!AP12-'Data 2022'!#REF!)*1000000/'Data 2022'!AO12)</f>
        <v>#REF!</v>
      </c>
      <c r="AV12" s="120">
        <f>+IF('Data 2022'!AO12=0,"",'Data 2022'!AO12*1000/'Data 2022'!C12)</f>
        <v>1.8885341743913227</v>
      </c>
      <c r="AW12" s="119" t="e">
        <f>+IF('Data 2022'!AO12=0,"",('Data 2022'!AP12-'Data 2022'!#REF!)*1000000/'Data 2022'!C12)</f>
        <v>#REF!</v>
      </c>
      <c r="AX12" s="119">
        <f>+IF('Data 2022'!U12=0,"",('Data 2022'!V12)*1000000/'Data 2022'!U12)</f>
        <v>643750</v>
      </c>
      <c r="AY12" s="119">
        <f>+IF('Data 2022'!U12=0,"",('Data 2022'!V12-'Data 2022'!W12)*1000000/'Data 2022'!U12)</f>
        <v>330000.00000000006</v>
      </c>
      <c r="AZ12" s="120">
        <f>+IF('Data 2022'!U12=0,"",'Data 2022'!U12*1000/'Data 2022'!C12)</f>
        <v>0.61540828493403588</v>
      </c>
      <c r="BA12" s="119">
        <f>+IF('Data 2022'!U12=0,"",('Data 2022'!V12-'Data 2022'!W12)*1000000/'Data 2022'!C12)</f>
        <v>203.08473402823188</v>
      </c>
      <c r="BB12" s="119">
        <f>+IF(AT12="","",+IF('Data 2022'!BC12=0,0,('Data 2022'!BD12)*1000000/'Data 2022'!BC12))</f>
        <v>343528.14586963889</v>
      </c>
      <c r="BC12" s="119" t="e">
        <f>+IF(AU12="","",+IF('Data 2022'!BC12=0,"",('Data 2022'!BD12-'Data 2022'!BE12)*1000000/'Data 2022'!BC12))</f>
        <v>#REF!</v>
      </c>
      <c r="BD12" s="120">
        <f>+IF(AV12="","",IF('Data 2022'!BC12=0,"",'Data 2022'!BC12*1000/'Data 2022'!C12))</f>
        <v>32.886264856340631</v>
      </c>
      <c r="BE12" s="119" t="e">
        <f>+IF(AW12="","",IF('Data 2022'!BC12=0,"",('Data 2022'!BD12-'Data 2022'!BE12)*1000000/'Data 2022'!C12))</f>
        <v>#REF!</v>
      </c>
      <c r="BF12" s="119">
        <f>+IF('Data 2022'!BC12-'Data 2022'!BF12=0,"",('Data 2022'!BD12-'Data 2022'!BG12)*1000000/('Data 2022'!BC12-'Data 2022'!BF12))</f>
        <v>366992.66192722978</v>
      </c>
      <c r="BG12" s="119" t="e">
        <f>+IF('Data 2022'!BC12-'Data 2022'!BF12=0,"",('Data 2022'!BD12-'Data 2022'!BE12-'Data 2022'!BG12-'Data 2022'!#REF!)*1000000/('Data 2022'!BC12-'Data 2022'!BF12))</f>
        <v>#REF!</v>
      </c>
      <c r="BH12" s="120">
        <f>+IF('Data 2022'!BC12-'Data 2022'!BF12=0,"",('Data 2022'!BC12-'Data 2022'!BF12)*1000/'Data 2022'!C12)</f>
        <v>30.243855532905116</v>
      </c>
      <c r="BI12" s="119" t="e">
        <f>+IF('Data 2022'!BC12-'Data 2022'!BF12=0,"",('Data 2022'!BD12-'Data 2022'!BE12-'Data 2022'!BG12-'Data 2022'!#REF!)*1000000/'Data 2022'!C12)</f>
        <v>#REF!</v>
      </c>
      <c r="BJ12" s="119">
        <f>+IF('Data 2022'!BF12=0,"",('Data 2022'!BG12)*1000000/'Data 2022'!BF12)</f>
        <v>74963.609898107708</v>
      </c>
      <c r="BK12" s="119" t="e">
        <f>+IF('Data 2022'!BF12=0,"",('Data 2022'!BG12-'Data 2022'!#REF!)*1000000/'Data 2022'!BF12)</f>
        <v>#REF!</v>
      </c>
      <c r="BL12" s="120">
        <f>+IF('Data 2022'!BF12=0,"",'Data 2022'!BF12*1000/'Data 2022'!C12)</f>
        <v>2.6424093234355168</v>
      </c>
      <c r="BM12" s="119" t="e">
        <f>+IF('Data 2022'!BF12=0,"",('Data 2022'!BG12-'Data 2022'!#REF!)*1000000/'Data 2022'!C12)</f>
        <v>#REF!</v>
      </c>
      <c r="BN12" s="119">
        <f>+IF('Data 2022'!L12+'Data 2022'!O12+'Data 2022'!X12+'Data 2022'!AA12=0,"",('Data 2022'!M12+'Data 2022'!P12+'Data 2022'!Y12+'Data 2022'!AB12)*1000000/('Data 2022'!L12+'Data 2022'!O12+'Data 2022'!X12+'Data 2022'!AA12))</f>
        <v>486384.4884861359</v>
      </c>
      <c r="BO12" s="119">
        <f>+IF('Data 2022'!L12+'Data 2022'!O12+'Data 2022'!X12+'Data 2022'!AA12=0,"",('Data 2022'!M12-'Data 2022'!N12+'Data 2022'!P12-'Data 2022'!Q12+'Data 2022'!Y12-'Data 2022'!Z12+'Data 2022'!AB12-'Data 2022'!AC12)*1000000/('Data 2022'!L12+'Data 2022'!O12+'Data 2022'!X12+'Data 2022'!AA12))</f>
        <v>426431.04110641562</v>
      </c>
      <c r="BP12" s="120">
        <f>+('Data 2022'!L12+'Data 2022'!O12+'Data 2022'!X12+'Data 2022'!AA12)*1000/'Data 2022'!C12</f>
        <v>17.020270010385016</v>
      </c>
      <c r="BQ12" s="119">
        <f>+('Data 2022'!M12-'Data 2022'!N12+'Data 2022'!P12-'Data 2022'!Q12+'Data 2022'!Y12-'Data 2022'!Z12+'Data 2022'!AB12-'Data 2022'!AC12)*1000000/('Data 2022'!C12)</f>
        <v>7257.9714604407864</v>
      </c>
      <c r="BR12" s="122">
        <f>+IF('Data 2022'!AU12=0,"",'Data 2022'!AU12*1000/'Data 2022'!$C12)</f>
        <v>1.3846686411015807</v>
      </c>
      <c r="BS12" s="122">
        <f>+IF('Data 2022'!AV12=0,"",'Data 2022'!AV12*1000/'Data 2022'!$C12)</f>
        <v>7.6926035616754485E-2</v>
      </c>
      <c r="BT12" s="122">
        <f>+IF('Data 2022'!AS12=0,"",'Data 2022'!AS12*1000/'Data 2022'!$C12)</f>
        <v>0.11538905342513174</v>
      </c>
      <c r="BU12" s="122">
        <f>+IF('Data 2022'!AT12=0,"",'Data 2022'!AT12*1000/'Data 2022'!$C12)</f>
        <v>3.8463017808377242E-2</v>
      </c>
      <c r="BV12" s="122">
        <f>+IF('Data 2022'!AU12=0,"",'Data 2022'!AU12*1000/'Data 2022'!$C12)</f>
        <v>1.3846686411015807</v>
      </c>
      <c r="BW12" s="122">
        <f>+IF('Data 2022'!AV12=0,"",'Data 2022'!AV12*1000/'Data 2022'!$C12)</f>
        <v>7.6926035616754485E-2</v>
      </c>
      <c r="BX12" s="122">
        <f>+IF('Data 2022'!AW12=0,"",'Data 2022'!AW12*1000/'Data 2022'!$C12)</f>
        <v>1.4615946767183354</v>
      </c>
      <c r="BY12" s="122">
        <f>+IF('Data 2022'!AX12=0,"",'Data 2022'!AX12*1000/'Data 2022'!$C12)</f>
        <v>0.23077810685026348</v>
      </c>
      <c r="BZ12" s="122">
        <f>+IF('Data 2022'!AY12=0,"",'Data 2022'!AY12*1000/'Data 2022'!$C12)</f>
        <v>0.53848224931728139</v>
      </c>
      <c r="CA12" s="122">
        <f>+IF('Data 2022'!AZ12=0,"",'Data 2022'!AZ12*1000/'Data 2022'!$C12)</f>
        <v>0.11538905342513174</v>
      </c>
      <c r="CB12" s="122">
        <f>+IF('Data 2022'!BA12=0,"",'Data 2022'!BA12*1000/'Data 2022'!$C12)</f>
        <v>3.615523673987461</v>
      </c>
      <c r="CC12" s="122">
        <f>+IF('Data 2022'!BB12=0,"",'Data 2022'!BB12*1000/'Data 2022'!$C12)</f>
        <v>0.46155621370052696</v>
      </c>
    </row>
    <row r="13" spans="1:81" x14ac:dyDescent="0.25">
      <c r="A13" s="92" t="s">
        <v>11</v>
      </c>
      <c r="B13" s="119">
        <f>+IF('Data 2022'!D13=0,"",('Data 2022'!E13)*1000000/'Data 2022'!D13)</f>
        <v>306306.30630630633</v>
      </c>
      <c r="C13" s="119" t="e">
        <f>+IF('Data 2022'!D13=0,"",('Data 2022'!E13-'Data 2022'!#REF!)*1000000/'Data 2022'!D13)</f>
        <v>#REF!</v>
      </c>
      <c r="D13" s="120">
        <f>+IF('Data 2022'!D13=0,"",'Data 2022'!D13*1000/'Data 2022'!C13)</f>
        <v>1.96165061412035</v>
      </c>
      <c r="E13" s="119" t="e">
        <f>+IF('Data 2022'!D13=0,"",('Data 2022'!E13-'Data 2022'!#REF!)*1000000/'Data 2022'!C13)</f>
        <v>#REF!</v>
      </c>
      <c r="F13" s="121">
        <f>+IF('Data 2022'!F13=0,"",('Data 2022'!G13)*1000000/'Data 2022'!F13)</f>
        <v>1333333.3333333333</v>
      </c>
      <c r="G13" s="121">
        <f>+IF('Data 2022'!F13=0,"",('Data 2022'!G13-'Data 2022'!H13)*1000000/'Data 2022'!F13)</f>
        <v>1333333.3333333333</v>
      </c>
      <c r="H13" s="120">
        <f>+IF('Data 2022'!F13=0,"",'Data 2022'!F13*1000/'Data 2022'!C13)</f>
        <v>0.17230714853759829</v>
      </c>
      <c r="I13" s="119">
        <f>+IF('Data 2022'!F13=0,"",('Data 2022'!G13-'Data 2022'!H13)*1000000/'Data 2022'!C13)</f>
        <v>229.74286471679773</v>
      </c>
      <c r="J13" s="119">
        <f>+IF('Data 2022'!I13=0,"",('Data 2022'!J13)*1000000/'Data 2022'!I13)</f>
        <v>1558823.5294117648</v>
      </c>
      <c r="K13" s="119">
        <f>+IF('Data 2022'!I13=0,"",('Data 2022'!J13-'Data 2022'!K13)*1000000/'Data 2022'!I13)</f>
        <v>1041176.4705882353</v>
      </c>
      <c r="L13" s="120">
        <f>+IF('Data 2022'!I13=0,"",'Data 2022'!I13*1000/'Data 2022'!C13)</f>
        <v>0.75108244234337718</v>
      </c>
      <c r="M13" s="119">
        <f>+IF('Data 2022'!I13=0,"",('Data 2022'!J13-'Data 2022'!K13)*1000000/'Data 2022'!C13)</f>
        <v>782.00936643986927</v>
      </c>
      <c r="N13" s="119">
        <f>+IF('Data 2022'!L13=0,"",('Data 2022'!M13)*1000000/'Data 2022'!L13)</f>
        <v>855140.18691588787</v>
      </c>
      <c r="O13" s="119">
        <f>+IF('Data 2022'!L13=0,"",('Data 2022'!M13-'Data 2022'!N13)*1000000/'Data 2022'!L13)</f>
        <v>735202.4922118379</v>
      </c>
      <c r="P13" s="120">
        <f>+IF('Data 2022'!L13=0,"",'Data 2022'!L13*1000/'Data 2022'!C13)</f>
        <v>2.8364407528496951</v>
      </c>
      <c r="Q13" s="119">
        <f>+IF('Data 2022'!L13=0,"",('Data 2022'!M13-'Data 2022'!N13)*1000000/'Data 2022'!C13)</f>
        <v>2085.3583105063176</v>
      </c>
      <c r="R13" s="119">
        <f>+IF('Data 2022'!O13=0,"",('Data 2022'!P13)*1000000/'Data 2022'!O13)</f>
        <v>50543.825975687774</v>
      </c>
      <c r="S13" s="119">
        <f>+IF('Data 2022'!O13=0,"",('Data 2022'!P13-'Data 2022'!Q13)*1000000/'Data 2022'!O13)</f>
        <v>50543.825975687774</v>
      </c>
      <c r="T13" s="120">
        <f>+IF('Data 2022'!O13=0,"",'Data 2022'!O13*1000/'Data 2022'!C13)</f>
        <v>13.811080675090572</v>
      </c>
      <c r="U13" s="119">
        <f>+IF('Data 2022'!O13=0,"",('Data 2022'!P13-'Data 2022'!Q13)*1000000/'Data 2022'!C13)</f>
        <v>698.06485817796238</v>
      </c>
      <c r="V13" s="119">
        <f>+IF('Data 2022'!X13=0,"",('Data 2022'!Y13)*1000000/'Data 2022'!X13)</f>
        <v>1234468.9378757516</v>
      </c>
      <c r="W13" s="119">
        <f>+IF('Data 2022'!X13=0,"",('Data 2022'!Y13-'Data 2022'!Z13)*1000000/'Data 2022'!X13)</f>
        <v>1128256.5130260524</v>
      </c>
      <c r="X13" s="120">
        <f>+IF('Data 2022'!X13=0,"",'Data 2022'!X13*1000/'Data 2022'!C13)</f>
        <v>2.2046478748785012</v>
      </c>
      <c r="Y13" s="119">
        <f>+IF('Data 2022'!X13=0,"",('Data 2022'!Y13-'Data 2022'!Z13)*1000000/'Data 2022'!C13)</f>
        <v>2487.4083237607142</v>
      </c>
      <c r="Z13" s="119">
        <f>+IF('Data 2022'!AA13=0,"",('Data 2022'!AB13)*1000000/'Data 2022'!AA13)</f>
        <v>789223.45483359741</v>
      </c>
      <c r="AA13" s="119">
        <f>+IF('Data 2022'!AA13=0,"",('Data 2022'!AB13-'Data 2022'!AC13)*1000000/'Data 2022'!AA13)</f>
        <v>713153.72424722661</v>
      </c>
      <c r="AB13" s="120">
        <f>+IF('Data 2022'!AA13=0,"",'Data 2022'!AA13*1000/'Data 2022'!C13)</f>
        <v>2.7878413006980649</v>
      </c>
      <c r="AC13" s="119">
        <f>+IF('Data 2022'!AA13=0,"",('Data 2022'!AB13-'Data 2022'!AC13)*1000000/'Data 2022'!C13)</f>
        <v>1988.1594062030574</v>
      </c>
      <c r="AD13" s="119">
        <f>+IF('Data 2022'!AD13=0,"",('Data 2022'!AE13)*1000000/'Data 2022'!AD13)</f>
        <v>15217.391304347826</v>
      </c>
      <c r="AE13" s="119">
        <f>+IF('Data 2022'!AD13=0,"",('Data 2022'!AE13-'Data 2022'!AF13)*1000000/'Data 2022'!AD13)</f>
        <v>15217.391304347826</v>
      </c>
      <c r="AF13" s="120">
        <f>+IF('Data 2022'!AD13=0,"",'Data 2022'!AD13*1000/'Data 2022'!C13)</f>
        <v>4.064681452681806</v>
      </c>
      <c r="AG13" s="119">
        <f>+IF('Data 2022'!AD13=0,"",('Data 2022'!AE13-'Data 2022'!AF13)*1000000/'Data 2022'!C13)</f>
        <v>61.853848192984003</v>
      </c>
      <c r="AH13" s="119">
        <f>+IF('Data 2022'!AG13=0,"",('Data 2022'!AH13)*1000000/'Data 2022'!AG13)</f>
        <v>144927.53623188406</v>
      </c>
      <c r="AI13" s="119">
        <f>+IF('Data 2022'!AG13=0,"",('Data 2022'!AH13-'Data 2022'!AI13)*1000000/'Data 2022'!AG13)</f>
        <v>144927.53623188406</v>
      </c>
      <c r="AJ13" s="120">
        <f>+IF('Data 2022'!AG13=0,"",'Data 2022'!AG13*1000/'Data 2022'!C13)</f>
        <v>1.8291066537068128</v>
      </c>
      <c r="AK13" s="119">
        <f>+IF('Data 2022'!AG13=0,"",('Data 2022'!AH13-'Data 2022'!AI13)*1000000/'Data 2022'!C13)</f>
        <v>265.0879208270743</v>
      </c>
      <c r="AL13" s="119">
        <f>+IF('Data 2022'!AJ13=0,"",('Data 2022'!AK13)*1000000/'Data 2022'!AJ13)</f>
        <v>185580.77436582107</v>
      </c>
      <c r="AM13" s="119">
        <f>+IF('Data 2022'!AJ13=0,"",('Data 2022'!AK13-'Data 2022'!AL13)*1000000/'Data 2022'!AJ13)</f>
        <v>183578.10413885178</v>
      </c>
      <c r="AN13" s="120">
        <f>+IF('Data 2022'!AJ13=0,"",'Data 2022'!AJ13*1000/'Data 2022'!C13)</f>
        <v>6.6183617566492883</v>
      </c>
      <c r="AO13" s="119">
        <f>+IF('Data 2022'!AJ13=0,"",('Data 2022'!AK13-'Data 2022'!AL13)*1000000/'Data 2022'!C13)</f>
        <v>1214.9863037907573</v>
      </c>
      <c r="AP13" s="119">
        <f>+IF('Data 2022'!AM13=0,"",('Data 2022'!AN13)*1000000/'Data 2022'!AM13)</f>
        <v>11111.111111111111</v>
      </c>
      <c r="AQ13" s="119" t="e">
        <f>+IF('Data 2022'!AM13=0,"",('Data 2022'!AN13-'Data 2022'!#REF!)*1000000/'Data 2022'!AM13)</f>
        <v>#REF!</v>
      </c>
      <c r="AR13" s="120">
        <f>+IF('Data 2022'!AM13=0,"",'Data 2022'!AM13*1000/'Data 2022'!C13)</f>
        <v>0.79526376248122299</v>
      </c>
      <c r="AS13" s="119" t="e">
        <f>+IF('Data 2022'!AM13=0,"",('Data 2022'!AN13-'Data 2022'!#REF!)*1000000/'Data 2022'!C13)</f>
        <v>#REF!</v>
      </c>
      <c r="AT13" s="119" t="str">
        <f>+IF('Data 2022'!AO13=0,"",('Data 2022'!AP13)*1000000/'Data 2022'!AO13)</f>
        <v/>
      </c>
      <c r="AU13" s="119" t="str">
        <f>+IF('Data 2022'!AO13=0,"",('Data 2022'!AP13-'Data 2022'!#REF!)*1000000/'Data 2022'!AO13)</f>
        <v/>
      </c>
      <c r="AV13" s="120" t="str">
        <f>+IF('Data 2022'!AO13=0,"",'Data 2022'!AO13*1000/'Data 2022'!C13)</f>
        <v/>
      </c>
      <c r="AW13" s="119" t="str">
        <f>+IF('Data 2022'!AO13=0,"",('Data 2022'!AP13-'Data 2022'!#REF!)*1000000/'Data 2022'!C13)</f>
        <v/>
      </c>
      <c r="AX13" s="119">
        <f>+IF('Data 2022'!U13=0,"",('Data 2022'!V13)*1000000/'Data 2022'!U13)</f>
        <v>584000</v>
      </c>
      <c r="AY13" s="119">
        <f>+IF('Data 2022'!U13=0,"",('Data 2022'!V13-'Data 2022'!W13)*1000000/'Data 2022'!U13)</f>
        <v>295999.99999999994</v>
      </c>
      <c r="AZ13" s="120">
        <f>+IF('Data 2022'!U13=0,"",'Data 2022'!U13*1000/'Data 2022'!C13)</f>
        <v>0.55226650172307146</v>
      </c>
      <c r="BA13" s="119">
        <f>+IF('Data 2022'!U13=0,"",('Data 2022'!V13-'Data 2022'!W13)*1000000/'Data 2022'!C13)</f>
        <v>163.47088451002915</v>
      </c>
      <c r="BB13" s="119" t="str">
        <f>+IF(AT13="","",+IF('Data 2022'!BC13=0,0,('Data 2022'!BD13)*1000000/'Data 2022'!BC13))</f>
        <v/>
      </c>
      <c r="BC13" s="119" t="str">
        <f>+IF(AU13="","",+IF('Data 2022'!BC13=0,"",('Data 2022'!BD13-'Data 2022'!BE13)*1000000/'Data 2022'!BC13))</f>
        <v/>
      </c>
      <c r="BD13" s="120" t="str">
        <f>+IF(AV13="","",IF('Data 2022'!BC13=0,"",'Data 2022'!BC13*1000/'Data 2022'!C13))</f>
        <v/>
      </c>
      <c r="BE13" s="119" t="str">
        <f>+IF(AW13="","",IF('Data 2022'!BC13=0,"",('Data 2022'!BD13-'Data 2022'!BE13)*1000000/'Data 2022'!C13))</f>
        <v/>
      </c>
      <c r="BF13" s="119">
        <f>+IF('Data 2022'!BC13-'Data 2022'!BF13=0,"",('Data 2022'!BD13-'Data 2022'!BG13)*1000000/('Data 2022'!BC13-'Data 2022'!BF13))</f>
        <v>317230.84156088391</v>
      </c>
      <c r="BG13" s="119" t="e">
        <f>+IF('Data 2022'!BC13-'Data 2022'!BF13=0,"",('Data 2022'!BD13-'Data 2022'!BE13-'Data 2022'!BG13-'Data 2022'!#REF!)*1000000/('Data 2022'!BC13-'Data 2022'!BF13))</f>
        <v>#REF!</v>
      </c>
      <c r="BH13" s="120">
        <f>+IF('Data 2022'!BC13-'Data 2022'!BF13=0,"",('Data 2022'!BC13-'Data 2022'!BF13)*1000/'Data 2022'!C13)</f>
        <v>37.589467173279139</v>
      </c>
      <c r="BI13" s="119" t="e">
        <f>+IF('Data 2022'!BC13-'Data 2022'!BF13=0,"",('Data 2022'!BD13-'Data 2022'!BE13-'Data 2022'!BG13-'Data 2022'!#REF!)*1000000/'Data 2022'!C13)</f>
        <v>#REF!</v>
      </c>
      <c r="BJ13" s="119">
        <f>+IF('Data 2022'!BF13=0,"",('Data 2022'!BG13)*1000000/'Data 2022'!BF13)</f>
        <v>11111.111111111111</v>
      </c>
      <c r="BK13" s="119" t="e">
        <f>+IF('Data 2022'!BF13=0,"",('Data 2022'!BG13-'Data 2022'!#REF!)*1000000/'Data 2022'!BF13)</f>
        <v>#REF!</v>
      </c>
      <c r="BL13" s="120">
        <f>+IF('Data 2022'!BF13=0,"",'Data 2022'!BF13*1000/'Data 2022'!C13)</f>
        <v>0.79526376248122299</v>
      </c>
      <c r="BM13" s="119" t="e">
        <f>+IF('Data 2022'!BF13=0,"",('Data 2022'!BG13-'Data 2022'!#REF!)*1000000/'Data 2022'!C13)</f>
        <v>#REF!</v>
      </c>
      <c r="BN13" s="119">
        <f>+IF('Data 2022'!L13+'Data 2022'!O13+'Data 2022'!X13+'Data 2022'!AA13=0,"",('Data 2022'!M13+'Data 2022'!P13+'Data 2022'!Y13+'Data 2022'!AB13)*1000000/('Data 2022'!L13+'Data 2022'!O13+'Data 2022'!X13+'Data 2022'!AA13))</f>
        <v>371784.40179665177</v>
      </c>
      <c r="BO13" s="119">
        <f>+IF('Data 2022'!L13+'Data 2022'!O13+'Data 2022'!X13+'Data 2022'!AA13=0,"",('Data 2022'!M13-'Data 2022'!N13+'Data 2022'!P13-'Data 2022'!Q13+'Data 2022'!Y13-'Data 2022'!Z13+'Data 2022'!AB13-'Data 2022'!AC13)*1000000/('Data 2022'!L13+'Data 2022'!O13+'Data 2022'!X13+'Data 2022'!AA13))</f>
        <v>335443.03797468345</v>
      </c>
      <c r="BP13" s="120">
        <f>+('Data 2022'!L13+'Data 2022'!O13+'Data 2022'!X13+'Data 2022'!AA13)*1000/'Data 2022'!C13</f>
        <v>21.640010603516831</v>
      </c>
      <c r="BQ13" s="119">
        <f>+('Data 2022'!M13-'Data 2022'!N13+'Data 2022'!P13-'Data 2022'!Q13+'Data 2022'!Y13-'Data 2022'!Z13+'Data 2022'!AB13-'Data 2022'!AC13)*1000000/('Data 2022'!C13)</f>
        <v>7258.9908986480505</v>
      </c>
      <c r="BR13" s="122">
        <f>+IF('Data 2022'!AU13=0,"",'Data 2022'!AU13*1000/'Data 2022'!$C13)</f>
        <v>0.83944508261906869</v>
      </c>
      <c r="BS13" s="122">
        <f>+IF('Data 2022'!AV13=0,"",'Data 2022'!AV13*1000/'Data 2022'!$C13)</f>
        <v>0.2209066006892286</v>
      </c>
      <c r="BT13" s="122">
        <f>+IF('Data 2022'!AS13=0,"",'Data 2022'!AS13*1000/'Data 2022'!$C13)</f>
        <v>0.2209066006892286</v>
      </c>
      <c r="BU13" s="122">
        <f>+IF('Data 2022'!AT13=0,"",'Data 2022'!AT13*1000/'Data 2022'!$C13)</f>
        <v>0.17672528055138287</v>
      </c>
      <c r="BV13" s="122">
        <f>+IF('Data 2022'!AU13=0,"",'Data 2022'!AU13*1000/'Data 2022'!$C13)</f>
        <v>0.83944508261906869</v>
      </c>
      <c r="BW13" s="122">
        <f>+IF('Data 2022'!AV13=0,"",'Data 2022'!AV13*1000/'Data 2022'!$C13)</f>
        <v>0.2209066006892286</v>
      </c>
      <c r="BX13" s="122">
        <f>+IF('Data 2022'!AW13=0,"",'Data 2022'!AW13*1000/'Data 2022'!$C13)</f>
        <v>0.70690112220553147</v>
      </c>
      <c r="BY13" s="122">
        <f>+IF('Data 2022'!AX13=0,"",'Data 2022'!AX13*1000/'Data 2022'!$C13)</f>
        <v>0.2209066006892286</v>
      </c>
      <c r="BZ13" s="122">
        <f>+IF('Data 2022'!AY13=0,"",'Data 2022'!AY13*1000/'Data 2022'!$C13)</f>
        <v>1.1928956437218343</v>
      </c>
      <c r="CA13" s="122">
        <f>+IF('Data 2022'!AZ13=0,"",'Data 2022'!AZ13*1000/'Data 2022'!$C13)</f>
        <v>0.30926924096492003</v>
      </c>
      <c r="CB13" s="122">
        <f>+IF('Data 2022'!BA13=0,"",'Data 2022'!BA13*1000/'Data 2022'!$C13)</f>
        <v>3.181055049924892</v>
      </c>
      <c r="CC13" s="122">
        <f>+IF('Data 2022'!BB13=0,"",'Data 2022'!BB13*1000/'Data 2022'!$C13)</f>
        <v>1.1045330034461429</v>
      </c>
    </row>
    <row r="14" spans="1:81" x14ac:dyDescent="0.25">
      <c r="A14" s="92" t="s">
        <v>12</v>
      </c>
      <c r="B14" s="119">
        <f>+IF('Data 2022'!D14=0,"",('Data 2022'!E14)*1000000/'Data 2022'!D14)</f>
        <v>321199.14346895076</v>
      </c>
      <c r="C14" s="119" t="e">
        <f>+IF('Data 2022'!D14=0,"",('Data 2022'!E14-'Data 2022'!#REF!)*1000000/'Data 2022'!D14)</f>
        <v>#REF!</v>
      </c>
      <c r="D14" s="120">
        <f>+IF('Data 2022'!D14=0,"",'Data 2022'!D14*1000/'Data 2022'!C14)</f>
        <v>1.1072385423334994</v>
      </c>
      <c r="E14" s="119" t="e">
        <f>+IF('Data 2022'!D14=0,"",('Data 2022'!E14-'Data 2022'!#REF!)*1000000/'Data 2022'!C14)</f>
        <v>#REF!</v>
      </c>
      <c r="F14" s="121">
        <f>+IF('Data 2022'!F14=0,"",('Data 2022'!G14)*1000000/'Data 2022'!F14)</f>
        <v>941176.4705882353</v>
      </c>
      <c r="G14" s="121">
        <f>+IF('Data 2022'!F14=0,"",('Data 2022'!G14-'Data 2022'!H14)*1000000/'Data 2022'!F14)</f>
        <v>941176.4705882353</v>
      </c>
      <c r="H14" s="120">
        <f>+IF('Data 2022'!F14=0,"",'Data 2022'!F14*1000/'Data 2022'!C14)</f>
        <v>8.0612656187021361E-2</v>
      </c>
      <c r="I14" s="119">
        <f>+IF('Data 2022'!F14=0,"",('Data 2022'!G14-'Data 2022'!H14)*1000000/'Data 2022'!C14)</f>
        <v>75.870735234843636</v>
      </c>
      <c r="J14" s="119">
        <f>+IF('Data 2022'!I14=0,"",('Data 2022'!J14)*1000000/'Data 2022'!I14)</f>
        <v>1074626.8656716417</v>
      </c>
      <c r="K14" s="119">
        <f>+IF('Data 2022'!I14=0,"",('Data 2022'!J14-'Data 2022'!K14)*1000000/'Data 2022'!I14)</f>
        <v>925373.13432835822</v>
      </c>
      <c r="L14" s="120">
        <f>+IF('Data 2022'!I14=0,"",'Data 2022'!I14*1000/'Data 2022'!C14)</f>
        <v>0.63541740759181542</v>
      </c>
      <c r="M14" s="119">
        <f>+IF('Data 2022'!I14=0,"",('Data 2022'!J14-'Data 2022'!K14)*1000000/'Data 2022'!C14)</f>
        <v>587.99819807003814</v>
      </c>
      <c r="N14" s="119">
        <f>+IF('Data 2022'!L14=0,"",('Data 2022'!M14)*1000000/'Data 2022'!L14)</f>
        <v>794850.49833887035</v>
      </c>
      <c r="O14" s="119">
        <f>+IF('Data 2022'!L14=0,"",('Data 2022'!M14-'Data 2022'!N14)*1000000/'Data 2022'!L14)</f>
        <v>740033.2225913622</v>
      </c>
      <c r="P14" s="120">
        <f>+IF('Data 2022'!L14=0,"",'Data 2022'!L14*1000/'Data 2022'!C14)</f>
        <v>2.8546364132109918</v>
      </c>
      <c r="Q14" s="119">
        <f>+IF('Data 2022'!L14=0,"",('Data 2022'!M14-'Data 2022'!N14)*1000000/'Data 2022'!C14)</f>
        <v>2112.5257841951779</v>
      </c>
      <c r="R14" s="119">
        <f>+IF('Data 2022'!O14=0,"",('Data 2022'!P14)*1000000/'Data 2022'!O14)</f>
        <v>96690.219412420978</v>
      </c>
      <c r="S14" s="119">
        <f>+IF('Data 2022'!O14=0,"",('Data 2022'!P14-'Data 2022'!Q14)*1000000/'Data 2022'!O14)</f>
        <v>74748.977314986987</v>
      </c>
      <c r="T14" s="120">
        <f>+IF('Data 2022'!O14=0,"",'Data 2022'!O14*1000/'Data 2022'!C14)</f>
        <v>6.3755127202029538</v>
      </c>
      <c r="U14" s="119">
        <f>+IF('Data 2022'!O14=0,"",('Data 2022'!P14-'Data 2022'!Q14)*1000000/'Data 2022'!C14)</f>
        <v>476.5630556938616</v>
      </c>
      <c r="V14" s="119">
        <f>+IF('Data 2022'!X14=0,"",('Data 2022'!Y14)*1000000/'Data 2022'!X14)</f>
        <v>1328767.1232876712</v>
      </c>
      <c r="W14" s="119">
        <f>+IF('Data 2022'!X14=0,"",('Data 2022'!Y14-'Data 2022'!Z14)*1000000/'Data 2022'!X14)</f>
        <v>1082191.7808219178</v>
      </c>
      <c r="X14" s="120">
        <f>+IF('Data 2022'!X14=0,"",'Data 2022'!X14*1000/'Data 2022'!C14)</f>
        <v>1.5577210327903834</v>
      </c>
      <c r="Y14" s="119">
        <f>+IF('Data 2022'!X14=0,"",('Data 2022'!Y14-'Data 2022'!Z14)*1000000/'Data 2022'!C14)</f>
        <v>1685.752898499182</v>
      </c>
      <c r="Z14" s="119">
        <f>+IF('Data 2022'!AA14=0,"",('Data 2022'!AB14)*1000000/'Data 2022'!AA14)</f>
        <v>744230.76923076925</v>
      </c>
      <c r="AA14" s="119">
        <f>+IF('Data 2022'!AA14=0,"",('Data 2022'!AB14-'Data 2022'!AC14)*1000000/'Data 2022'!AA14)</f>
        <v>675000</v>
      </c>
      <c r="AB14" s="120">
        <f>+IF('Data 2022'!AA14=0,"",'Data 2022'!AA14*1000/'Data 2022'!C14)</f>
        <v>2.4657988951324183</v>
      </c>
      <c r="AC14" s="119">
        <f>+IF('Data 2022'!AA14=0,"",('Data 2022'!AB14-'Data 2022'!AC14)*1000000/'Data 2022'!C14)</f>
        <v>1664.4142542143823</v>
      </c>
      <c r="AD14" s="119">
        <f>+IF('Data 2022'!AD14=0,"",('Data 2022'!AE14)*1000000/'Data 2022'!AD14)</f>
        <v>22465.088038858532</v>
      </c>
      <c r="AE14" s="119">
        <f>+IF('Data 2022'!AD14=0,"",('Data 2022'!AE14-'Data 2022'!AF14)*1000000/'Data 2022'!AD14)</f>
        <v>22465.088038858532</v>
      </c>
      <c r="AF14" s="120">
        <f>+IF('Data 2022'!AD14=0,"",'Data 2022'!AD14*1000/'Data 2022'!C14)</f>
        <v>3.9049719041183582</v>
      </c>
      <c r="AG14" s="119">
        <f>+IF('Data 2022'!AD14=0,"",('Data 2022'!AE14-'Data 2022'!AF14)*1000000/'Data 2022'!C14)</f>
        <v>87.725537615287948</v>
      </c>
      <c r="AH14" s="119">
        <f>+IF('Data 2022'!AG14=0,"",('Data 2022'!AH14)*1000000/'Data 2022'!AG14)</f>
        <v>183083.51177730193</v>
      </c>
      <c r="AI14" s="119">
        <f>+IF('Data 2022'!AG14=0,"",('Data 2022'!AH14-'Data 2022'!AI14)*1000000/'Data 2022'!AG14)</f>
        <v>183083.51177730193</v>
      </c>
      <c r="AJ14" s="120">
        <f>+IF('Data 2022'!AG14=0,"",'Data 2022'!AG14*1000/'Data 2022'!C14)</f>
        <v>2.2144770846669988</v>
      </c>
      <c r="AK14" s="119">
        <f>+IF('Data 2022'!AG14=0,"",('Data 2022'!AH14-'Data 2022'!AI14)*1000000/'Data 2022'!C14)</f>
        <v>405.43424141119567</v>
      </c>
      <c r="AL14" s="119">
        <f>+IF('Data 2022'!AJ14=0,"",('Data 2022'!AK14)*1000000/'Data 2022'!AJ14)</f>
        <v>207017.54385964913</v>
      </c>
      <c r="AM14" s="119">
        <f>+IF('Data 2022'!AJ14=0,"",('Data 2022'!AK14-'Data 2022'!AL14)*1000000/'Data 2022'!AJ14)</f>
        <v>205847.95321637421</v>
      </c>
      <c r="AN14" s="120">
        <f>+IF('Data 2022'!AJ14=0,"",'Data 2022'!AJ14*1000/'Data 2022'!C14)</f>
        <v>4.0543424141119564</v>
      </c>
      <c r="AO14" s="119">
        <f>+IF('Data 2022'!AJ14=0,"",('Data 2022'!AK14-'Data 2022'!AL14)*1000000/'Data 2022'!C14)</f>
        <v>834.57808758327985</v>
      </c>
      <c r="AP14" s="119">
        <f>+IF('Data 2022'!AM14=0,"",('Data 2022'!AN14)*1000000/'Data 2022'!AM14)</f>
        <v>65217.391304347831</v>
      </c>
      <c r="AQ14" s="119" t="e">
        <f>+IF('Data 2022'!AM14=0,"",('Data 2022'!AN14-'Data 2022'!#REF!)*1000000/'Data 2022'!AM14)</f>
        <v>#REF!</v>
      </c>
      <c r="AR14" s="120">
        <f>+IF('Data 2022'!AM14=0,"",'Data 2022'!AM14*1000/'Data 2022'!C14)</f>
        <v>0.43625672760035089</v>
      </c>
      <c r="AS14" s="119" t="e">
        <f>+IF('Data 2022'!AM14=0,"",('Data 2022'!AN14-'Data 2022'!#REF!)*1000000/'Data 2022'!C14)</f>
        <v>#REF!</v>
      </c>
      <c r="AT14" s="119">
        <f>+IF('Data 2022'!AO14=0,"",('Data 2022'!AP14)*1000000/'Data 2022'!AO14)</f>
        <v>38461.538461538461</v>
      </c>
      <c r="AU14" s="119" t="e">
        <f>+IF('Data 2022'!AO14=0,"",('Data 2022'!AP14-'Data 2022'!#REF!)*1000000/'Data 2022'!AO14)</f>
        <v>#REF!</v>
      </c>
      <c r="AV14" s="120">
        <f>+IF('Data 2022'!AO14=0,"",'Data 2022'!AO14*1000/'Data 2022'!C14)</f>
        <v>1.4794793370794508</v>
      </c>
      <c r="AW14" s="119" t="e">
        <f>+IF('Data 2022'!AO14=0,"",('Data 2022'!AP14-'Data 2022'!#REF!)*1000000/'Data 2022'!C14)</f>
        <v>#REF!</v>
      </c>
      <c r="AX14" s="119">
        <f>+IF('Data 2022'!U14=0,"",('Data 2022'!V14)*1000000/'Data 2022'!U14)</f>
        <v>506912.44239631336</v>
      </c>
      <c r="AY14" s="119">
        <f>+IF('Data 2022'!U14=0,"",('Data 2022'!V14-'Data 2022'!W14)*1000000/'Data 2022'!U14)</f>
        <v>253456.22119815668</v>
      </c>
      <c r="AZ14" s="120">
        <f>+IF('Data 2022'!U14=0,"",'Data 2022'!U14*1000/'Data 2022'!C14)</f>
        <v>0.51449842331128337</v>
      </c>
      <c r="BA14" s="119">
        <f>+IF('Data 2022'!U14=0,"",('Data 2022'!V14-'Data 2022'!W14)*1000000/'Data 2022'!C14)</f>
        <v>130.40282618488749</v>
      </c>
      <c r="BB14" s="119">
        <f>+IF(AT14="","",+IF('Data 2022'!BC14=0,0,('Data 2022'!BD14)*1000000/'Data 2022'!BC14))</f>
        <v>349429.17547568708</v>
      </c>
      <c r="BC14" s="119" t="e">
        <f>+IF(AU14="","",+IF('Data 2022'!BC14=0,"",('Data 2022'!BD14-'Data 2022'!BE14)*1000000/'Data 2022'!BC14))</f>
        <v>#REF!</v>
      </c>
      <c r="BD14" s="120">
        <f>+IF(AV14="","",IF('Data 2022'!BC14=0,"",'Data 2022'!BC14*1000/'Data 2022'!C14))</f>
        <v>28.036607629750812</v>
      </c>
      <c r="BE14" s="119" t="e">
        <f>+IF(AW14="","",IF('Data 2022'!BC14=0,"",('Data 2022'!BD14-'Data 2022'!BE14)*1000000/'Data 2022'!C14))</f>
        <v>#REF!</v>
      </c>
      <c r="BF14" s="119">
        <f>+IF('Data 2022'!BC14-'Data 2022'!BF14=0,"",('Data 2022'!BD14-'Data 2022'!BG14)*1000000/('Data 2022'!BC14-'Data 2022'!BF14))</f>
        <v>371789.05328129244</v>
      </c>
      <c r="BG14" s="119" t="e">
        <f>+IF('Data 2022'!BC14-'Data 2022'!BF14=0,"",('Data 2022'!BD14-'Data 2022'!BE14-'Data 2022'!BG14-'Data 2022'!#REF!)*1000000/('Data 2022'!BC14-'Data 2022'!BF14))</f>
        <v>#REF!</v>
      </c>
      <c r="BH14" s="120">
        <f>+IF('Data 2022'!BC14-'Data 2022'!BF14=0,"",('Data 2022'!BC14-'Data 2022'!BF14)*1000/'Data 2022'!C14)</f>
        <v>26.12087156507101</v>
      </c>
      <c r="BI14" s="119" t="e">
        <f>+IF('Data 2022'!BC14-'Data 2022'!BF14=0,"",('Data 2022'!BD14-'Data 2022'!BE14-'Data 2022'!BG14-'Data 2022'!#REF!)*1000000/'Data 2022'!C14)</f>
        <v>#REF!</v>
      </c>
      <c r="BJ14" s="119">
        <f>+IF('Data 2022'!BF14=0,"",('Data 2022'!BG14)*1000000/'Data 2022'!BF14)</f>
        <v>44554.455445544547</v>
      </c>
      <c r="BK14" s="119" t="e">
        <f>+IF('Data 2022'!BF14=0,"",('Data 2022'!BG14-'Data 2022'!#REF!)*1000000/'Data 2022'!BF14)</f>
        <v>#REF!</v>
      </c>
      <c r="BL14" s="120">
        <f>+IF('Data 2022'!BF14=0,"",'Data 2022'!BF14*1000/'Data 2022'!C14)</f>
        <v>1.9157360646798018</v>
      </c>
      <c r="BM14" s="119" t="e">
        <f>+IF('Data 2022'!BF14=0,"",('Data 2022'!BG14-'Data 2022'!#REF!)*1000000/'Data 2022'!C14)</f>
        <v>#REF!</v>
      </c>
      <c r="BN14" s="119">
        <f>+IF('Data 2022'!L14+'Data 2022'!O14+'Data 2022'!X14+'Data 2022'!AA14=0,"",('Data 2022'!M14+'Data 2022'!P14+'Data 2022'!Y14+'Data 2022'!AB14)*1000000/('Data 2022'!L14+'Data 2022'!O14+'Data 2022'!X14+'Data 2022'!AA14))</f>
        <v>512343.47048300534</v>
      </c>
      <c r="BO14" s="119">
        <f>+IF('Data 2022'!L14+'Data 2022'!O14+'Data 2022'!X14+'Data 2022'!AA14=0,"",('Data 2022'!M14-'Data 2022'!N14+'Data 2022'!P14-'Data 2022'!Q14+'Data 2022'!Y14-'Data 2022'!Z14+'Data 2022'!AB14-'Data 2022'!AC14)*1000000/('Data 2022'!L14+'Data 2022'!O14+'Data 2022'!X14+'Data 2022'!AA14))</f>
        <v>448121.64579606452</v>
      </c>
      <c r="BP14" s="120">
        <f>+('Data 2022'!L14+'Data 2022'!O14+'Data 2022'!X14+'Data 2022'!AA14)*1000/'Data 2022'!C14</f>
        <v>13.253669061336748</v>
      </c>
      <c r="BQ14" s="119">
        <f>+('Data 2022'!M14-'Data 2022'!N14+'Data 2022'!P14-'Data 2022'!Q14+'Data 2022'!Y14-'Data 2022'!Z14+'Data 2022'!AB14-'Data 2022'!AC14)*1000000/('Data 2022'!C14)</f>
        <v>5939.2559926026051</v>
      </c>
      <c r="BR14" s="122">
        <f>+IF('Data 2022'!AU14=0,"",'Data 2022'!AU14*1000/'Data 2022'!$C14)</f>
        <v>1.2428574815657822</v>
      </c>
      <c r="BS14" s="122">
        <f>+IF('Data 2022'!AV14=0,"",'Data 2022'!AV14*1000/'Data 2022'!$C14)</f>
        <v>0.34971667022310737</v>
      </c>
      <c r="BT14" s="122">
        <f>+IF('Data 2022'!AS14=0,"",'Data 2022'!AS14*1000/'Data 2022'!$C14)</f>
        <v>0.31984256822438772</v>
      </c>
      <c r="BU14" s="122">
        <f>+IF('Data 2022'!AT14=0,"",'Data 2022'!AT14*1000/'Data 2022'!$C14)</f>
        <v>0.20817032980060221</v>
      </c>
      <c r="BV14" s="122">
        <f>+IF('Data 2022'!AU14=0,"",'Data 2022'!AU14*1000/'Data 2022'!$C14)</f>
        <v>1.2428574815657822</v>
      </c>
      <c r="BW14" s="122">
        <f>+IF('Data 2022'!AV14=0,"",'Data 2022'!AV14*1000/'Data 2022'!$C14)</f>
        <v>0.34971667022310737</v>
      </c>
      <c r="BX14" s="122">
        <f>+IF('Data 2022'!AW14=0,"",'Data 2022'!AW14*1000/'Data 2022'!$C14)</f>
        <v>0.66979633449510401</v>
      </c>
      <c r="BY14" s="122">
        <f>+IF('Data 2022'!AX14=0,"",'Data 2022'!AX14*1000/'Data 2022'!$C14)</f>
        <v>0.16999786613557152</v>
      </c>
      <c r="BZ14" s="122">
        <f>+IF('Data 2022'!AY14=0,"",'Data 2022'!AY14*1000/'Data 2022'!$C14)</f>
        <v>1.0629015814306375</v>
      </c>
      <c r="CA14" s="122">
        <f>+IF('Data 2022'!AZ14=0,"",'Data 2022'!AZ14*1000/'Data 2022'!$C14)</f>
        <v>0.22713801360931313</v>
      </c>
      <c r="CB14" s="122">
        <f>+IF('Data 2022'!BA14=0,"",'Data 2022'!BA14*1000/'Data 2022'!$C14)</f>
        <v>3.2953979657159116</v>
      </c>
      <c r="CC14" s="122">
        <f>+IF('Data 2022'!BB14=0,"",'Data 2022'!BB14*1000/'Data 2022'!$C14)</f>
        <v>0.95502287976859424</v>
      </c>
    </row>
    <row r="15" spans="1:81" x14ac:dyDescent="0.25">
      <c r="A15" s="92" t="s">
        <v>13</v>
      </c>
      <c r="B15" s="119">
        <f>+IF('Data 2022'!D15=0,"",('Data 2022'!E15)*1000000/'Data 2022'!D15)</f>
        <v>333333.33333333331</v>
      </c>
      <c r="C15" s="119" t="e">
        <f>+IF('Data 2022'!D15=0,"",('Data 2022'!E15-'Data 2022'!#REF!)*1000000/'Data 2022'!D15)</f>
        <v>#REF!</v>
      </c>
      <c r="D15" s="120">
        <f>+IF('Data 2022'!D15=0,"",'Data 2022'!D15*1000/'Data 2022'!C15)</f>
        <v>0.63713807017957858</v>
      </c>
      <c r="E15" s="119" t="e">
        <f>+IF('Data 2022'!D15=0,"",('Data 2022'!E15-'Data 2022'!#REF!)*1000000/'Data 2022'!C15)</f>
        <v>#REF!</v>
      </c>
      <c r="F15" s="121">
        <f>+IF('Data 2022'!F15=0,"",('Data 2022'!G15)*1000000/'Data 2022'!F15)</f>
        <v>448717.94871794875</v>
      </c>
      <c r="G15" s="121">
        <f>+IF('Data 2022'!F15=0,"",('Data 2022'!G15-'Data 2022'!H15)*1000000/'Data 2022'!F15)</f>
        <v>410256.41025641025</v>
      </c>
      <c r="H15" s="120">
        <f>+IF('Data 2022'!F15=0,"",'Data 2022'!F15*1000/'Data 2022'!C15)</f>
        <v>0.18406210916298935</v>
      </c>
      <c r="I15" s="119">
        <f>+IF('Data 2022'!F15=0,"",('Data 2022'!G15-'Data 2022'!H15)*1000000/'Data 2022'!C15)</f>
        <v>75.512660169431527</v>
      </c>
      <c r="J15" s="119">
        <f>+IF('Data 2022'!I15=0,"",('Data 2022'!J15)*1000000/'Data 2022'!I15)</f>
        <v>1570175.4385964912</v>
      </c>
      <c r="K15" s="119">
        <f>+IF('Data 2022'!I15=0,"",('Data 2022'!J15-'Data 2022'!K15)*1000000/'Data 2022'!I15)</f>
        <v>1298245.6140350874</v>
      </c>
      <c r="L15" s="120">
        <f>+IF('Data 2022'!I15=0,"",'Data 2022'!I15*1000/'Data 2022'!C15)</f>
        <v>0.26901385185359983</v>
      </c>
      <c r="M15" s="119">
        <f>+IF('Data 2022'!I15=0,"",('Data 2022'!J15-'Data 2022'!K15)*1000000/'Data 2022'!C15)</f>
        <v>349.24605328362077</v>
      </c>
      <c r="N15" s="119">
        <f>+IF('Data 2022'!L15=0,"",('Data 2022'!M15)*1000000/'Data 2022'!L15)</f>
        <v>805699.48186528496</v>
      </c>
      <c r="O15" s="119">
        <f>+IF('Data 2022'!L15=0,"",('Data 2022'!M15-'Data 2022'!N15)*1000000/'Data 2022'!L15)</f>
        <v>728842.83246977534</v>
      </c>
      <c r="P15" s="120">
        <f>+IF('Data 2022'!L15=0,"",'Data 2022'!L15*1000/'Data 2022'!C15)</f>
        <v>2.7326143898813036</v>
      </c>
      <c r="Q15" s="119">
        <f>+IF('Data 2022'!L15=0,"",('Data 2022'!M15-'Data 2022'!N15)*1000000/'Data 2022'!C15)</f>
        <v>1991.6464119687562</v>
      </c>
      <c r="R15" s="119">
        <f>+IF('Data 2022'!O15=0,"",('Data 2022'!P15)*1000000/'Data 2022'!O15)</f>
        <v>89841.755997958142</v>
      </c>
      <c r="S15" s="119">
        <f>+IF('Data 2022'!O15=0,"",('Data 2022'!P15-'Data 2022'!Q15)*1000000/'Data 2022'!O15)</f>
        <v>89331.291475242469</v>
      </c>
      <c r="T15" s="120">
        <f>+IF('Data 2022'!O15=0,"",'Data 2022'!O15*1000/'Data 2022'!C15)</f>
        <v>4.6227906647473862</v>
      </c>
      <c r="U15" s="119">
        <f>+IF('Data 2022'!O15=0,"",('Data 2022'!P15-'Data 2022'!Q15)*1000000/'Data 2022'!C15)</f>
        <v>412.95986030157871</v>
      </c>
      <c r="V15" s="119">
        <f>+IF('Data 2022'!X15=0,"",('Data 2022'!Y15)*1000000/'Data 2022'!X15)</f>
        <v>1103942.652329749</v>
      </c>
      <c r="W15" s="119">
        <f>+IF('Data 2022'!X15=0,"",('Data 2022'!Y15-'Data 2022'!Z15)*1000000/'Data 2022'!X15)</f>
        <v>991636.79808841099</v>
      </c>
      <c r="X15" s="120">
        <f>+IF('Data 2022'!X15=0,"",'Data 2022'!X15*1000/'Data 2022'!C15)</f>
        <v>1.9751280175566934</v>
      </c>
      <c r="Y15" s="119">
        <f>+IF('Data 2022'!X15=0,"",('Data 2022'!Y15-'Data 2022'!Z15)*1000000/'Data 2022'!C15)</f>
        <v>1958.6096231446304</v>
      </c>
      <c r="Z15" s="119">
        <f>+IF('Data 2022'!AA15=0,"",('Data 2022'!AB15)*1000000/'Data 2022'!AA15)</f>
        <v>771573.60406091379</v>
      </c>
      <c r="AA15" s="119">
        <f>+IF('Data 2022'!AA15=0,"",('Data 2022'!AB15-'Data 2022'!AC15)*1000000/'Data 2022'!AA15)</f>
        <v>725888.32487309643</v>
      </c>
      <c r="AB15" s="120">
        <f>+IF('Data 2022'!AA15=0,"",'Data 2022'!AA15*1000/'Data 2022'!C15)</f>
        <v>0.92974962833612573</v>
      </c>
      <c r="AC15" s="119">
        <f>+IF('Data 2022'!AA15=0,"",('Data 2022'!AB15-'Data 2022'!AC15)*1000000/'Data 2022'!C15)</f>
        <v>674.89440026429418</v>
      </c>
      <c r="AD15" s="119">
        <f>+IF('Data 2022'!AD15=0,"",('Data 2022'!AE15)*1000000/'Data 2022'!AD15)</f>
        <v>20129.4033069734</v>
      </c>
      <c r="AE15" s="119">
        <f>+IF('Data 2022'!AD15=0,"",('Data 2022'!AE15-'Data 2022'!AF15)*1000000/'Data 2022'!AD15)</f>
        <v>19626.168224299065</v>
      </c>
      <c r="AF15" s="120">
        <f>+IF('Data 2022'!AD15=0,"",'Data 2022'!AD15*1000/'Data 2022'!C15)</f>
        <v>3.2824409467399769</v>
      </c>
      <c r="AG15" s="119">
        <f>+IF('Data 2022'!AD15=0,"",('Data 2022'!AE15-'Data 2022'!AF15)*1000000/'Data 2022'!C15)</f>
        <v>64.421738207046275</v>
      </c>
      <c r="AH15" s="119">
        <f>+IF('Data 2022'!AG15=0,"",('Data 2022'!AH15)*1000000/'Data 2022'!AG15)</f>
        <v>168000</v>
      </c>
      <c r="AI15" s="119">
        <f>+IF('Data 2022'!AG15=0,"",('Data 2022'!AH15-'Data 2022'!AI15)*1000000/'Data 2022'!AG15)</f>
        <v>162666.66666666663</v>
      </c>
      <c r="AJ15" s="120">
        <f>+IF('Data 2022'!AG15=0,"",'Data 2022'!AG15*1000/'Data 2022'!C15)</f>
        <v>2.6547419590815773</v>
      </c>
      <c r="AK15" s="119">
        <f>+IF('Data 2022'!AG15=0,"",('Data 2022'!AH15-'Data 2022'!AI15)*1000000/'Data 2022'!C15)</f>
        <v>431.83802534393647</v>
      </c>
      <c r="AL15" s="119">
        <f>+IF('Data 2022'!AJ15=0,"",('Data 2022'!AK15)*1000000/'Data 2022'!AJ15)</f>
        <v>167313.49719706769</v>
      </c>
      <c r="AM15" s="119">
        <f>+IF('Data 2022'!AJ15=0,"",('Data 2022'!AK15-'Data 2022'!AL15)*1000000/'Data 2022'!AJ15)</f>
        <v>150927.12376024149</v>
      </c>
      <c r="AN15" s="120">
        <f>+IF('Data 2022'!AJ15=0,"",'Data 2022'!AJ15*1000/'Data 2022'!C15)</f>
        <v>5.472308091653491</v>
      </c>
      <c r="AO15" s="119">
        <f>+IF('Data 2022'!AJ15=0,"",('Data 2022'!AK15-'Data 2022'!AL15)*1000000/'Data 2022'!C15)</f>
        <v>825.91972060315743</v>
      </c>
      <c r="AP15" s="119">
        <f>+IF('Data 2022'!AM15=0,"",('Data 2022'!AN15)*1000000/'Data 2022'!AM15)</f>
        <v>63157.894736842107</v>
      </c>
      <c r="AQ15" s="119" t="e">
        <f>+IF('Data 2022'!AM15=0,"",('Data 2022'!AN15-'Data 2022'!#REF!)*1000000/'Data 2022'!AM15)</f>
        <v>#REF!</v>
      </c>
      <c r="AR15" s="120">
        <f>+IF('Data 2022'!AM15=0,"",'Data 2022'!AM15*1000/'Data 2022'!C15)</f>
        <v>0.44835641975599971</v>
      </c>
      <c r="AS15" s="119" t="e">
        <f>+IF('Data 2022'!AM15=0,"",('Data 2022'!AN15-'Data 2022'!#REF!)*1000000/'Data 2022'!C15)</f>
        <v>#REF!</v>
      </c>
      <c r="AT15" s="119">
        <f>+IF('Data 2022'!AO15=0,"",('Data 2022'!AP15)*1000000/'Data 2022'!AO15)</f>
        <v>87951.80722891567</v>
      </c>
      <c r="AU15" s="119" t="e">
        <f>+IF('Data 2022'!AO15=0,"",('Data 2022'!AP15-'Data 2022'!#REF!)*1000000/'Data 2022'!AO15)</f>
        <v>#REF!</v>
      </c>
      <c r="AV15" s="120">
        <f>+IF('Data 2022'!AO15=0,"",'Data 2022'!AO15*1000/'Data 2022'!C15)</f>
        <v>1.9586096231446304</v>
      </c>
      <c r="AW15" s="119" t="e">
        <f>+IF('Data 2022'!AO15=0,"",('Data 2022'!AP15-'Data 2022'!#REF!)*1000000/'Data 2022'!C15)</f>
        <v>#REF!</v>
      </c>
      <c r="AX15" s="119">
        <f>+IF('Data 2022'!U15=0,"",('Data 2022'!V15)*1000000/'Data 2022'!U15)</f>
        <v>576354.67980295559</v>
      </c>
      <c r="AY15" s="119">
        <f>+IF('Data 2022'!U15=0,"",('Data 2022'!V15-'Data 2022'!W15)*1000000/'Data 2022'!U15)</f>
        <v>278325.12315270928</v>
      </c>
      <c r="AZ15" s="120">
        <f>+IF('Data 2022'!U15=0,"",'Data 2022'!U15*1000/'Data 2022'!C15)</f>
        <v>0.95806687589966255</v>
      </c>
      <c r="BA15" s="119">
        <f>+IF('Data 2022'!U15=0,"",('Data 2022'!V15-'Data 2022'!W15)*1000000/'Data 2022'!C15)</f>
        <v>266.65408122330507</v>
      </c>
      <c r="BB15" s="119">
        <f>+IF(AT15="","",+IF('Data 2022'!BC15=0,0,('Data 2022'!BD15)*1000000/'Data 2022'!BC15))</f>
        <v>327398.61523244309</v>
      </c>
      <c r="BC15" s="119" t="e">
        <f>+IF(AU15="","",+IF('Data 2022'!BC15=0,"",('Data 2022'!BD15-'Data 2022'!BE15)*1000000/'Data 2022'!BC15))</f>
        <v>#REF!</v>
      </c>
      <c r="BD15" s="120">
        <f>+IF(AV15="","",IF('Data 2022'!BC15=0,"",'Data 2022'!BC15*1000/'Data 2022'!C15))</f>
        <v>26.243009179507752</v>
      </c>
      <c r="BE15" s="119" t="e">
        <f>+IF(AW15="","",IF('Data 2022'!BC15=0,"",('Data 2022'!BD15-'Data 2022'!BE15)*1000000/'Data 2022'!C15))</f>
        <v>#REF!</v>
      </c>
      <c r="BF15" s="119">
        <f>+IF('Data 2022'!BC15-'Data 2022'!BF15=0,"",('Data 2022'!BD15-'Data 2022'!BG15)*1000000/('Data 2022'!BC15-'Data 2022'!BF15))</f>
        <v>352044.35204435204</v>
      </c>
      <c r="BG15" s="119" t="e">
        <f>+IF('Data 2022'!BC15-'Data 2022'!BF15=0,"",('Data 2022'!BD15-'Data 2022'!BE15-'Data 2022'!BG15-'Data 2022'!#REF!)*1000000/('Data 2022'!BC15-'Data 2022'!BF15))</f>
        <v>#REF!</v>
      </c>
      <c r="BH15" s="120">
        <f>+IF('Data 2022'!BC15-'Data 2022'!BF15=0,"",('Data 2022'!BC15-'Data 2022'!BF15)*1000/'Data 2022'!C15)</f>
        <v>23.83604313660712</v>
      </c>
      <c r="BI15" s="119" t="e">
        <f>+IF('Data 2022'!BC15-'Data 2022'!BF15=0,"",('Data 2022'!BD15-'Data 2022'!BE15-'Data 2022'!BG15-'Data 2022'!#REF!)*1000000/'Data 2022'!C15)</f>
        <v>#REF!</v>
      </c>
      <c r="BJ15" s="119">
        <f>+IF('Data 2022'!BF15=0,"",('Data 2022'!BG15)*1000000/'Data 2022'!BF15)</f>
        <v>83333.333333333328</v>
      </c>
      <c r="BK15" s="119" t="e">
        <f>+IF('Data 2022'!BF15=0,"",('Data 2022'!BG15-'Data 2022'!#REF!)*1000000/'Data 2022'!BF15)</f>
        <v>#REF!</v>
      </c>
      <c r="BL15" s="120">
        <f>+IF('Data 2022'!BF15=0,"",'Data 2022'!BF15*1000/'Data 2022'!C15)</f>
        <v>2.4069660429006299</v>
      </c>
      <c r="BM15" s="119" t="e">
        <f>+IF('Data 2022'!BF15=0,"",('Data 2022'!BG15-'Data 2022'!#REF!)*1000000/'Data 2022'!C15)</f>
        <v>#REF!</v>
      </c>
      <c r="BN15" s="119">
        <f>+IF('Data 2022'!L15+'Data 2022'!O15+'Data 2022'!X15+'Data 2022'!AA15=0,"",('Data 2022'!M15+'Data 2022'!P15+'Data 2022'!Y15+'Data 2022'!AB15)*1000000/('Data 2022'!L15+'Data 2022'!O15+'Data 2022'!X15+'Data 2022'!AA15))</f>
        <v>537488.50045998173</v>
      </c>
      <c r="BO15" s="119">
        <f>+IF('Data 2022'!L15+'Data 2022'!O15+'Data 2022'!X15+'Data 2022'!AA15=0,"",('Data 2022'!M15-'Data 2022'!N15+'Data 2022'!P15-'Data 2022'!Q15+'Data 2022'!Y15-'Data 2022'!Z15+'Data 2022'!AB15-'Data 2022'!AC15)*1000000/('Data 2022'!L15+'Data 2022'!O15+'Data 2022'!X15+'Data 2022'!AA15))</f>
        <v>491030.3587856486</v>
      </c>
      <c r="BP15" s="120">
        <f>+('Data 2022'!L15+'Data 2022'!O15+'Data 2022'!X15+'Data 2022'!AA15)*1000/'Data 2022'!C15</f>
        <v>10.260282700521508</v>
      </c>
      <c r="BQ15" s="119">
        <f>+('Data 2022'!M15-'Data 2022'!N15+'Data 2022'!P15-'Data 2022'!Q15+'Data 2022'!Y15-'Data 2022'!Z15+'Data 2022'!AB15-'Data 2022'!AC15)*1000000/('Data 2022'!C15)</f>
        <v>5038.1102956792602</v>
      </c>
      <c r="BR15" s="122">
        <f>+IF('Data 2022'!AU15=0,"",'Data 2022'!AU15*1000/'Data 2022'!$C15)</f>
        <v>1.2978738466621045</v>
      </c>
      <c r="BS15" s="122">
        <f>+IF('Data 2022'!AV15=0,"",'Data 2022'!AV15*1000/'Data 2022'!$C15)</f>
        <v>0.23597706302947352</v>
      </c>
      <c r="BT15" s="122">
        <f>+IF('Data 2022'!AS15=0,"",'Data 2022'!AS15*1000/'Data 2022'!$C15)</f>
        <v>9.4390825211789417E-2</v>
      </c>
      <c r="BU15" s="122" t="str">
        <f>+IF('Data 2022'!AT15=0,"",'Data 2022'!AT15*1000/'Data 2022'!$C15)</f>
        <v/>
      </c>
      <c r="BV15" s="122">
        <f>+IF('Data 2022'!AU15=0,"",'Data 2022'!AU15*1000/'Data 2022'!$C15)</f>
        <v>1.2978738466621045</v>
      </c>
      <c r="BW15" s="122">
        <f>+IF('Data 2022'!AV15=0,"",'Data 2022'!AV15*1000/'Data 2022'!$C15)</f>
        <v>0.23597706302947352</v>
      </c>
      <c r="BX15" s="122">
        <f>+IF('Data 2022'!AW15=0,"",'Data 2022'!AW15*1000/'Data 2022'!$C15)</f>
        <v>0.37756330084715767</v>
      </c>
      <c r="BY15" s="122">
        <f>+IF('Data 2022'!AX15=0,"",'Data 2022'!AX15*1000/'Data 2022'!$C15)</f>
        <v>4.7195412605894708E-2</v>
      </c>
      <c r="BZ15" s="122">
        <f>+IF('Data 2022'!AY15=0,"",'Data 2022'!AY15*1000/'Data 2022'!$C15)</f>
        <v>1.1798853151473676</v>
      </c>
      <c r="CA15" s="122">
        <f>+IF('Data 2022'!AZ15=0,"",'Data 2022'!AZ15*1000/'Data 2022'!$C15)</f>
        <v>9.4390825211789417E-2</v>
      </c>
      <c r="CB15" s="122">
        <f>+IF('Data 2022'!BA15=0,"",'Data 2022'!BA15*1000/'Data 2022'!$C15)</f>
        <v>2.9733109941713667</v>
      </c>
      <c r="CC15" s="122">
        <f>+IF('Data 2022'!BB15=0,"",'Data 2022'!BB15*1000/'Data 2022'!$C15)</f>
        <v>0.44835641975599971</v>
      </c>
    </row>
    <row r="16" spans="1:81" x14ac:dyDescent="0.25">
      <c r="A16" s="92" t="s">
        <v>79</v>
      </c>
      <c r="B16" s="119">
        <f>+IF('Data 2022'!D16=0,"",('Data 2022'!E16)*1000000/'Data 2022'!D16)</f>
        <v>342965.04237288132</v>
      </c>
      <c r="C16" s="119" t="e">
        <f>+IF('Data 2022'!D16=0,"",('Data 2022'!E16-'Data 2022'!#REF!)*1000000/'Data 2022'!D16)</f>
        <v>#REF!</v>
      </c>
      <c r="D16" s="120">
        <f>+IF('Data 2022'!D16=0,"",'Data 2022'!D16*1000/'Data 2022'!C16)</f>
        <v>1.6138959173904124</v>
      </c>
      <c r="E16" s="119" t="e">
        <f>+IF('Data 2022'!D16=0,"",('Data 2022'!E16-'Data 2022'!#REF!)*1000000/'Data 2022'!C16)</f>
        <v>#REF!</v>
      </c>
      <c r="F16" s="121" t="str">
        <f>+IF('Data 2022'!F16=0,"",('Data 2022'!G16)*1000000/'Data 2022'!F16)</f>
        <v/>
      </c>
      <c r="G16" s="121" t="str">
        <f>+IF('Data 2022'!F16=0,"",('Data 2022'!G16-'Data 2022'!H16)*1000000/'Data 2022'!F16)</f>
        <v/>
      </c>
      <c r="H16" s="120" t="str">
        <f>+IF('Data 2022'!F16=0,"",'Data 2022'!F16*1000/'Data 2022'!C16)</f>
        <v/>
      </c>
      <c r="I16" s="119" t="str">
        <f>+IF('Data 2022'!F16=0,"",('Data 2022'!G16-'Data 2022'!H16)*1000000/'Data 2022'!C16)</f>
        <v/>
      </c>
      <c r="J16" s="119" t="str">
        <f>+IF('Data 2022'!I16=0,"",('Data 2022'!J16)*1000000/'Data 2022'!I16)</f>
        <v/>
      </c>
      <c r="K16" s="119" t="str">
        <f>+IF('Data 2022'!I16=0,"",('Data 2022'!J16-'Data 2022'!K16)*1000000/'Data 2022'!I16)</f>
        <v/>
      </c>
      <c r="L16" s="120" t="str">
        <f>+IF('Data 2022'!I16=0,"",'Data 2022'!I16*1000/'Data 2022'!C16)</f>
        <v/>
      </c>
      <c r="M16" s="119" t="str">
        <f>+IF('Data 2022'!I16=0,"",('Data 2022'!J16-'Data 2022'!K16)*1000000/'Data 2022'!C16)</f>
        <v/>
      </c>
      <c r="N16" s="119">
        <f>+IF('Data 2022'!L16=0,"",('Data 2022'!M16)*1000000/'Data 2022'!L16)</f>
        <v>911803.24834090122</v>
      </c>
      <c r="O16" s="119">
        <f>+IF('Data 2022'!L16=0,"",('Data 2022'!M16-'Data 2022'!N16)*1000000/'Data 2022'!L16)</f>
        <v>803525.21830247995</v>
      </c>
      <c r="P16" s="120">
        <f>+IF('Data 2022'!L16=0,"",'Data 2022'!L16*1000/'Data 2022'!C16)</f>
        <v>1.957874581139301</v>
      </c>
      <c r="Q16" s="119">
        <f>+IF('Data 2022'!L16=0,"",('Data 2022'!M16-'Data 2022'!N16)*1000000/'Data 2022'!C16)</f>
        <v>1573.2016002188334</v>
      </c>
      <c r="R16" s="119">
        <f>+IF('Data 2022'!O16=0,"",('Data 2022'!P16)*1000000/'Data 2022'!O16)</f>
        <v>76866.736946545949</v>
      </c>
      <c r="S16" s="119">
        <f>+IF('Data 2022'!O16=0,"",('Data 2022'!P16-'Data 2022'!Q16)*1000000/'Data 2022'!O16)</f>
        <v>76618.690313779007</v>
      </c>
      <c r="T16" s="120">
        <f>+IF('Data 2022'!O16=0,"",'Data 2022'!O16*1000/'Data 2022'!C16)</f>
        <v>16.541749299049442</v>
      </c>
      <c r="U16" s="119">
        <f>+IF('Data 2022'!O16=0,"",('Data 2022'!P16-'Data 2022'!Q16)*1000000/'Data 2022'!C16)</f>
        <v>1267.4071667920402</v>
      </c>
      <c r="V16" s="119">
        <f>+IF('Data 2022'!X16=0,"",('Data 2022'!Y16)*1000000/'Data 2022'!X16)</f>
        <v>866552.2442588727</v>
      </c>
      <c r="W16" s="119">
        <f>+IF('Data 2022'!X16=0,"",('Data 2022'!Y16-'Data 2022'!Z16)*1000000/'Data 2022'!X16)</f>
        <v>816969.78079331946</v>
      </c>
      <c r="X16" s="120">
        <f>+IF('Data 2022'!X16=0,"",'Data 2022'!X16*1000/'Data 2022'!C16)</f>
        <v>1.3102646515762839</v>
      </c>
      <c r="Y16" s="119">
        <f>+IF('Data 2022'!X16=0,"",('Data 2022'!Y16-'Data 2022'!Z16)*1000000/'Data 2022'!C16)</f>
        <v>1070.4466251795118</v>
      </c>
      <c r="Z16" s="119">
        <f>+IF('Data 2022'!AA16=0,"",('Data 2022'!AB16)*1000000/'Data 2022'!AA16)</f>
        <v>810819.12865895173</v>
      </c>
      <c r="AA16" s="119">
        <f>+IF('Data 2022'!AA16=0,"",('Data 2022'!AB16-'Data 2022'!AC16)*1000000/'Data 2022'!AA16)</f>
        <v>786993.39686861809</v>
      </c>
      <c r="AB16" s="120">
        <f>+IF('Data 2022'!AA16=0,"",'Data 2022'!AA16*1000/'Data 2022'!C16)</f>
        <v>2.0091636463106064</v>
      </c>
      <c r="AC16" s="119">
        <f>+IF('Data 2022'!AA16=0,"",('Data 2022'!AB16-'Data 2022'!AC16)*1000000/'Data 2022'!C16)</f>
        <v>1581.1985228749231</v>
      </c>
      <c r="AD16" s="119">
        <f>+IF('Data 2022'!AD16=0,"",('Data 2022'!AE16)*1000000/'Data 2022'!AD16)</f>
        <v>22995.543859649122</v>
      </c>
      <c r="AE16" s="119">
        <f>+IF('Data 2022'!AD16=0,"",('Data 2022'!AE16-'Data 2022'!AF16)*1000000/'Data 2022'!AD16)</f>
        <v>22469.228070175439</v>
      </c>
      <c r="AF16" s="120">
        <f>+IF('Data 2022'!AD16=0,"",'Data 2022'!AD16*1000/'Data 2022'!C16)</f>
        <v>3.8979689530192161</v>
      </c>
      <c r="AG16" s="119">
        <f>+IF('Data 2022'!AD16=0,"",('Data 2022'!AE16-'Data 2022'!AF16)*1000000/'Data 2022'!C16)</f>
        <v>87.584353415851737</v>
      </c>
      <c r="AH16" s="119">
        <f>+IF('Data 2022'!AG16=0,"",('Data 2022'!AH16)*1000000/'Data 2022'!AG16)</f>
        <v>117454.94871084004</v>
      </c>
      <c r="AI16" s="119">
        <f>+IF('Data 2022'!AG16=0,"",('Data 2022'!AH16-'Data 2022'!AI16)*1000000/'Data 2022'!AG16)</f>
        <v>117454.94871084004</v>
      </c>
      <c r="AJ16" s="120">
        <f>+IF('Data 2022'!AG16=0,"",'Data 2022'!AG16*1000/'Data 2022'!C16)</f>
        <v>2.4666621076386512</v>
      </c>
      <c r="AK16" s="119">
        <f>+IF('Data 2022'!AG16=0,"",('Data 2022'!AH16-'Data 2022'!AI16)*1000000/'Data 2022'!C16)</f>
        <v>289.72167133967037</v>
      </c>
      <c r="AL16" s="119">
        <f>+IF('Data 2022'!AJ16=0,"",('Data 2022'!AK16)*1000000/'Data 2022'!AJ16)</f>
        <v>223732.85330261139</v>
      </c>
      <c r="AM16" s="119">
        <f>+IF('Data 2022'!AJ16=0,"",('Data 2022'!AK16-'Data 2022'!AL16)*1000000/'Data 2022'!AJ16)</f>
        <v>223560.04224270349</v>
      </c>
      <c r="AN16" s="120">
        <f>+IF('Data 2022'!AJ16=0,"",'Data 2022'!AJ16*1000/'Data 2022'!C16)</f>
        <v>3.5615126854954524</v>
      </c>
      <c r="AO16" s="119">
        <f>+IF('Data 2022'!AJ16=0,"",('Data 2022'!AK16-'Data 2022'!AL16)*1000000/'Data 2022'!C16)</f>
        <v>796.21192641728771</v>
      </c>
      <c r="AP16" s="119" t="str">
        <f>+IF('Data 2022'!AM16=0,"",('Data 2022'!AN16)*1000000/'Data 2022'!AM16)</f>
        <v/>
      </c>
      <c r="AQ16" s="119" t="str">
        <f>+IF('Data 2022'!AM16=0,"",('Data 2022'!AN16-'Data 2022'!#REF!)*1000000/'Data 2022'!AM16)</f>
        <v/>
      </c>
      <c r="AR16" s="120" t="str">
        <f>+IF('Data 2022'!AM16=0,"",'Data 2022'!AM16*1000/'Data 2022'!C16)</f>
        <v/>
      </c>
      <c r="AS16" s="119" t="str">
        <f>+IF('Data 2022'!AM16=0,"",('Data 2022'!AN16-'Data 2022'!#REF!)*1000000/'Data 2022'!C16)</f>
        <v/>
      </c>
      <c r="AT16" s="119" t="str">
        <f>+IF('Data 2022'!AO16=0,"",('Data 2022'!AP16)*1000000/'Data 2022'!AO16)</f>
        <v/>
      </c>
      <c r="AU16" s="119" t="str">
        <f>+IF('Data 2022'!AO16=0,"",('Data 2022'!AP16-'Data 2022'!#REF!)*1000000/'Data 2022'!AO16)</f>
        <v/>
      </c>
      <c r="AV16" s="120" t="str">
        <f>+IF('Data 2022'!AO16=0,"",'Data 2022'!AO16*1000/'Data 2022'!C16)</f>
        <v/>
      </c>
      <c r="AW16" s="119" t="str">
        <f>+IF('Data 2022'!AO16=0,"",('Data 2022'!AP16-'Data 2022'!#REF!)*1000000/'Data 2022'!C16)</f>
        <v/>
      </c>
      <c r="AX16" s="119">
        <f>+IF('Data 2022'!U16=0,"",('Data 2022'!V16)*1000000/'Data 2022'!U16)</f>
        <v>643035.39823008853</v>
      </c>
      <c r="AY16" s="119">
        <f>+IF('Data 2022'!U16=0,"",('Data 2022'!V16-'Data 2022'!W16)*1000000/'Data 2022'!U16)</f>
        <v>321517.69911504426</v>
      </c>
      <c r="AZ16" s="120">
        <f>+IF('Data 2022'!U16=0,"",'Data 2022'!U16*1000/'Data 2022'!C16)</f>
        <v>0.92730629829720301</v>
      </c>
      <c r="BA16" s="119">
        <f>+IF('Data 2022'!U16=0,"",('Data 2022'!V16-'Data 2022'!W16)*1000000/'Data 2022'!C16)</f>
        <v>298.14538740340561</v>
      </c>
      <c r="BB16" s="119" t="str">
        <f>+IF(AT16="","",+IF('Data 2022'!BC16=0,0,('Data 2022'!BD16)*1000000/'Data 2022'!BC16))</f>
        <v/>
      </c>
      <c r="BC16" s="119" t="str">
        <f>+IF(AU16="","",+IF('Data 2022'!BC16=0,"",('Data 2022'!BD16-'Data 2022'!BE16)*1000000/'Data 2022'!BC16))</f>
        <v/>
      </c>
      <c r="BD16" s="120" t="str">
        <f>+IF(AV16="","",IF('Data 2022'!BC16=0,"",'Data 2022'!BC16*1000/'Data 2022'!C16))</f>
        <v/>
      </c>
      <c r="BE16" s="119" t="str">
        <f>+IF(AW16="","",IF('Data 2022'!BC16=0,"",('Data 2022'!BD16-'Data 2022'!BE16)*1000000/'Data 2022'!C16))</f>
        <v/>
      </c>
      <c r="BF16" s="119">
        <f>+IF('Data 2022'!BC16-'Data 2022'!BF16=0,"",('Data 2022'!BD16-'Data 2022'!BG16)*1000000/('Data 2022'!BC16-'Data 2022'!BF16))</f>
        <v>237621.15204340109</v>
      </c>
      <c r="BG16" s="119" t="e">
        <f>+IF('Data 2022'!BC16-'Data 2022'!BF16=0,"",('Data 2022'!BD16-'Data 2022'!BE16-'Data 2022'!BG16-'Data 2022'!#REF!)*1000000/('Data 2022'!BC16-'Data 2022'!BF16))</f>
        <v>#REF!</v>
      </c>
      <c r="BH16" s="120">
        <f>+IF('Data 2022'!BC16-'Data 2022'!BF16=0,"",('Data 2022'!BC16-'Data 2022'!BF16)*1000/'Data 2022'!C16)</f>
        <v>34.286398139916571</v>
      </c>
      <c r="BI16" s="119" t="e">
        <f>+IF('Data 2022'!BC16-'Data 2022'!BF16=0,"",('Data 2022'!BD16-'Data 2022'!BE16-'Data 2022'!BG16-'Data 2022'!#REF!)*1000000/'Data 2022'!C16)</f>
        <v>#REF!</v>
      </c>
      <c r="BJ16" s="119" t="str">
        <f>+IF('Data 2022'!BF16=0,"",('Data 2022'!BG16)*1000000/'Data 2022'!BF16)</f>
        <v/>
      </c>
      <c r="BK16" s="119" t="str">
        <f>+IF('Data 2022'!BF16=0,"",('Data 2022'!BG16-'Data 2022'!#REF!)*1000000/'Data 2022'!BF16)</f>
        <v/>
      </c>
      <c r="BL16" s="120" t="str">
        <f>+IF('Data 2022'!BF16=0,"",'Data 2022'!BF16*1000/'Data 2022'!C16)</f>
        <v/>
      </c>
      <c r="BM16" s="119" t="str">
        <f>+IF('Data 2022'!BF16=0,"",('Data 2022'!BG16-'Data 2022'!#REF!)*1000000/'Data 2022'!C16)</f>
        <v/>
      </c>
      <c r="BN16" s="119">
        <f>+IF('Data 2022'!L16+'Data 2022'!O16+'Data 2022'!X16+'Data 2022'!AA16=0,"",('Data 2022'!M16+'Data 2022'!P16+'Data 2022'!Y16+'Data 2022'!AB16)*1000000/('Data 2022'!L16+'Data 2022'!O16+'Data 2022'!X16+'Data 2022'!AA16))</f>
        <v>266793.79740487685</v>
      </c>
      <c r="BO16" s="119">
        <f>+IF('Data 2022'!L16+'Data 2022'!O16+'Data 2022'!X16+'Data 2022'!AA16=0,"",('Data 2022'!M16-'Data 2022'!N16+'Data 2022'!P16-'Data 2022'!Q16+'Data 2022'!Y16-'Data 2022'!Z16+'Data 2022'!AB16-'Data 2022'!AC16)*1000000/('Data 2022'!L16+'Data 2022'!O16+'Data 2022'!X16+'Data 2022'!AA16))</f>
        <v>251718.26302262896</v>
      </c>
      <c r="BP16" s="120">
        <f>+('Data 2022'!L16+'Data 2022'!O16+'Data 2022'!X16+'Data 2022'!AA16)*1000/'Data 2022'!C16</f>
        <v>21.819052178075633</v>
      </c>
      <c r="BQ16" s="119">
        <f>+('Data 2022'!M16-'Data 2022'!N16+'Data 2022'!P16-'Data 2022'!Q16+'Data 2022'!Y16-'Data 2022'!Z16+'Data 2022'!AB16-'Data 2022'!AC16)*1000000/('Data 2022'!C16)</f>
        <v>5492.2539150653083</v>
      </c>
      <c r="BR16" s="122">
        <f>+IF('Data 2022'!AU16=0,"",'Data 2022'!AU16*1000/'Data 2022'!$C16)</f>
        <v>0.75223962251248033</v>
      </c>
      <c r="BS16" s="122">
        <f>+IF('Data 2022'!AV16=0,"",'Data 2022'!AV16*1000/'Data 2022'!$C16)</f>
        <v>0.13677084045681462</v>
      </c>
      <c r="BT16" s="122" t="str">
        <f>+IF('Data 2022'!AS16=0,"",'Data 2022'!AS16*1000/'Data 2022'!$C16)</f>
        <v/>
      </c>
      <c r="BU16" s="122" t="str">
        <f>+IF('Data 2022'!AT16=0,"",'Data 2022'!AT16*1000/'Data 2022'!$C16)</f>
        <v/>
      </c>
      <c r="BV16" s="122">
        <f>+IF('Data 2022'!AU16=0,"",'Data 2022'!AU16*1000/'Data 2022'!$C16)</f>
        <v>0.75223962251248033</v>
      </c>
      <c r="BW16" s="122">
        <f>+IF('Data 2022'!AV16=0,"",'Data 2022'!AV16*1000/'Data 2022'!$C16)</f>
        <v>0.13677084045681462</v>
      </c>
      <c r="BX16" s="122">
        <f>+IF('Data 2022'!AW16=0,"",'Data 2022'!AW16*1000/'Data 2022'!$C16)</f>
        <v>1.2309375641113314</v>
      </c>
      <c r="BY16" s="122" t="str">
        <f>+IF('Data 2022'!AX16=0,"",'Data 2022'!AX16*1000/'Data 2022'!$C16)</f>
        <v/>
      </c>
      <c r="BZ16" s="122">
        <f>+IF('Data 2022'!AY16=0,"",'Data 2022'!AY16*1000/'Data 2022'!$C16)</f>
        <v>0.68385420228407301</v>
      </c>
      <c r="CA16" s="122" t="str">
        <f>+IF('Data 2022'!AZ16=0,"",'Data 2022'!AZ16*1000/'Data 2022'!$C16)</f>
        <v/>
      </c>
      <c r="CB16" s="122">
        <f>+IF('Data 2022'!BA16=0,"",'Data 2022'!BA16*1000/'Data 2022'!$C16)</f>
        <v>2.6670313889078847</v>
      </c>
      <c r="CC16" s="122">
        <f>+IF('Data 2022'!BB16=0,"",'Data 2022'!BB16*1000/'Data 2022'!$C16)</f>
        <v>0.13677084045681462</v>
      </c>
    </row>
    <row r="17" spans="1:81" x14ac:dyDescent="0.25">
      <c r="A17" s="92" t="s">
        <v>14</v>
      </c>
      <c r="B17" s="119">
        <f>+IF('Data 2022'!D17=0,"",('Data 2022'!E17)*1000000/'Data 2022'!D17)</f>
        <v>265705.78098073008</v>
      </c>
      <c r="C17" s="119" t="e">
        <f>+IF('Data 2022'!D17=0,"",('Data 2022'!E17-'Data 2022'!#REF!)*1000000/'Data 2022'!D17)</f>
        <v>#REF!</v>
      </c>
      <c r="D17" s="120">
        <f>+IF('Data 2022'!D17=0,"",'Data 2022'!D17*1000/'Data 2022'!C17)</f>
        <v>2.8322314416293208</v>
      </c>
      <c r="E17" s="119" t="e">
        <f>+IF('Data 2022'!D17=0,"",('Data 2022'!E17-'Data 2022'!#REF!)*1000000/'Data 2022'!C17)</f>
        <v>#REF!</v>
      </c>
      <c r="F17" s="121">
        <f>+IF('Data 2022'!F17=0,"",('Data 2022'!G17)*1000000/'Data 2022'!F17)</f>
        <v>724832.21476510074</v>
      </c>
      <c r="G17" s="121">
        <f>+IF('Data 2022'!F17=0,"",('Data 2022'!G17-'Data 2022'!H17)*1000000/'Data 2022'!F17)</f>
        <v>666666.66666666686</v>
      </c>
      <c r="H17" s="120">
        <f>+IF('Data 2022'!F17=0,"",'Data 2022'!F17*1000/'Data 2022'!C17)</f>
        <v>0.19834050672227893</v>
      </c>
      <c r="I17" s="119">
        <f>+IF('Data 2022'!F17=0,"",('Data 2022'!G17-'Data 2022'!H17)*1000000/'Data 2022'!C17)</f>
        <v>132.22700448151929</v>
      </c>
      <c r="J17" s="119">
        <f>+IF('Data 2022'!I17=0,"",('Data 2022'!J17)*1000000/'Data 2022'!I17)</f>
        <v>894736.84210526326</v>
      </c>
      <c r="K17" s="119">
        <f>+IF('Data 2022'!I17=0,"",('Data 2022'!J17-'Data 2022'!K17)*1000000/'Data 2022'!I17)</f>
        <v>801009.37274693593</v>
      </c>
      <c r="L17" s="120">
        <f>+IF('Data 2022'!I17=0,"",'Data 2022'!I17*1000/'Data 2022'!C17)</f>
        <v>0.61543240005324573</v>
      </c>
      <c r="M17" s="119">
        <f>+IF('Data 2022'!I17=0,"",('Data 2022'!J17-'Data 2022'!K17)*1000000/'Data 2022'!C17)</f>
        <v>492.96712073479165</v>
      </c>
      <c r="N17" s="119">
        <f>+IF('Data 2022'!L17=0,"",('Data 2022'!M17)*1000000/'Data 2022'!L17)</f>
        <v>789875.08218277455</v>
      </c>
      <c r="O17" s="119">
        <f>+IF('Data 2022'!L17=0,"",('Data 2022'!M17-'Data 2022'!N17)*1000000/'Data 2022'!L17)</f>
        <v>700197.23865877709</v>
      </c>
      <c r="P17" s="120">
        <f>+IF('Data 2022'!L17=0,"",'Data 2022'!L17*1000/'Data 2022'!C17)</f>
        <v>3.3744509029595777</v>
      </c>
      <c r="Q17" s="119">
        <f>+IF('Data 2022'!L17=0,"",('Data 2022'!M17-'Data 2022'!N17)*1000000/'Data 2022'!C17)</f>
        <v>2362.7812042419132</v>
      </c>
      <c r="R17" s="119">
        <f>+IF('Data 2022'!O17=0,"",('Data 2022'!P17)*1000000/'Data 2022'!O17)</f>
        <v>123170.50859860959</v>
      </c>
      <c r="S17" s="119">
        <f>+IF('Data 2022'!O17=0,"",('Data 2022'!P17-'Data 2022'!Q17)*1000000/'Data 2022'!O17)</f>
        <v>103046.10318331505</v>
      </c>
      <c r="T17" s="120">
        <f>+IF('Data 2022'!O17=0,"",'Data 2022'!O17*1000/'Data 2022'!C17)</f>
        <v>9.7013799529662332</v>
      </c>
      <c r="U17" s="119">
        <f>+IF('Data 2022'!O17=0,"",('Data 2022'!P17-'Data 2022'!Q17)*1000000/'Data 2022'!C17)</f>
        <v>999.68939965390246</v>
      </c>
      <c r="V17" s="119">
        <f>+IF('Data 2022'!X17=0,"",('Data 2022'!Y17)*1000000/'Data 2022'!X17)</f>
        <v>1584629.1866028709</v>
      </c>
      <c r="W17" s="119">
        <f>+IF('Data 2022'!X17=0,"",('Data 2022'!Y17-'Data 2022'!Z17)*1000000/'Data 2022'!X17)</f>
        <v>1204844.4976076558</v>
      </c>
      <c r="X17" s="120">
        <f>+IF('Data 2022'!X17=0,"",'Data 2022'!X17*1000/'Data 2022'!C17)</f>
        <v>1.4837822247859076</v>
      </c>
      <c r="Y17" s="119">
        <f>+IF('Data 2022'!X17=0,"",('Data 2022'!Y17-'Data 2022'!Z17)*1000000/'Data 2022'!C17)</f>
        <v>1787.7268491813466</v>
      </c>
      <c r="Z17" s="119">
        <f>+IF('Data 2022'!AA17=0,"",('Data 2022'!AB17)*1000000/'Data 2022'!AA17)</f>
        <v>859347.44268077589</v>
      </c>
      <c r="AA17" s="119">
        <f>+IF('Data 2022'!AA17=0,"",('Data 2022'!AB17-'Data 2022'!AC17)*1000000/'Data 2022'!AA17)</f>
        <v>752204.58553791884</v>
      </c>
      <c r="AB17" s="120">
        <f>+IF('Data 2022'!AA17=0,"",'Data 2022'!AA17*1000/'Data 2022'!C17)</f>
        <v>3.0190353640679772</v>
      </c>
      <c r="AC17" s="119">
        <f>+IF('Data 2022'!AA17=0,"",('Data 2022'!AB17-'Data 2022'!AC17)*1000000/'Data 2022'!C17)</f>
        <v>2270.9322447530726</v>
      </c>
      <c r="AD17" s="119">
        <f>+IF('Data 2022'!AD17=0,"",('Data 2022'!AE17)*1000000/'Data 2022'!AD17)</f>
        <v>26220.614828209764</v>
      </c>
      <c r="AE17" s="119">
        <f>+IF('Data 2022'!AD17=0,"",('Data 2022'!AE17-'Data 2022'!AF17)*1000000/'Data 2022'!AD17)</f>
        <v>26220.614828209764</v>
      </c>
      <c r="AF17" s="120">
        <f>+IF('Data 2022'!AD17=0,"",'Data 2022'!AD17*1000/'Data 2022'!C17)</f>
        <v>4.416736921506855</v>
      </c>
      <c r="AG17" s="119">
        <f>+IF('Data 2022'!AD17=0,"",('Data 2022'!AE17-'Data 2022'!AF17)*1000000/'Data 2022'!C17)</f>
        <v>115.8095576163642</v>
      </c>
      <c r="AH17" s="119">
        <f>+IF('Data 2022'!AG17=0,"",('Data 2022'!AH17)*1000000/'Data 2022'!AG17)</f>
        <v>156897.78413152252</v>
      </c>
      <c r="AI17" s="119">
        <f>+IF('Data 2022'!AG17=0,"",('Data 2022'!AH17-'Data 2022'!AI17)*1000000/'Data 2022'!AG17)</f>
        <v>156897.78413152252</v>
      </c>
      <c r="AJ17" s="120">
        <f>+IF('Data 2022'!AG17=0,"",'Data 2022'!AG17*1000/'Data 2022'!C17)</f>
        <v>2.4830279096596706</v>
      </c>
      <c r="AK17" s="119">
        <f>+IF('Data 2022'!AG17=0,"",('Data 2022'!AH17-'Data 2022'!AI17)*1000000/'Data 2022'!C17)</f>
        <v>389.5815769623286</v>
      </c>
      <c r="AL17" s="119">
        <f>+IF('Data 2022'!AJ17=0,"",('Data 2022'!AK17)*1000000/'Data 2022'!AJ17)</f>
        <v>273381.29496402876</v>
      </c>
      <c r="AM17" s="119">
        <f>+IF('Data 2022'!AJ17=0,"",('Data 2022'!AK17-'Data 2022'!AL17)*1000000/'Data 2022'!AJ17)</f>
        <v>271997.78638627561</v>
      </c>
      <c r="AN17" s="120">
        <f>+IF('Data 2022'!AJ17=0,"",'Data 2022'!AJ17*1000/'Data 2022'!C17)</f>
        <v>3.2071704308470514</v>
      </c>
      <c r="AO17" s="119">
        <f>+IF('Data 2022'!AJ17=0,"",('Data 2022'!AK17-'Data 2022'!AL17)*1000000/'Data 2022'!C17)</f>
        <v>872.34325775391574</v>
      </c>
      <c r="AP17" s="119">
        <f>+IF('Data 2022'!AM17=0,"",('Data 2022'!AN17)*1000000/'Data 2022'!AM17)</f>
        <v>56074.766355140186</v>
      </c>
      <c r="AQ17" s="119" t="e">
        <f>+IF('Data 2022'!AM17=0,"",('Data 2022'!AN17-'Data 2022'!#REF!)*1000000/'Data 2022'!AM17)</f>
        <v>#REF!</v>
      </c>
      <c r="AR17" s="120">
        <f>+IF('Data 2022'!AM17=0,"",'Data 2022'!AM17*1000/'Data 2022'!C17)</f>
        <v>0.5697297776988951</v>
      </c>
      <c r="AS17" s="119" t="e">
        <f>+IF('Data 2022'!AM17=0,"",('Data 2022'!AN17-'Data 2022'!#REF!)*1000000/'Data 2022'!C17)</f>
        <v>#REF!</v>
      </c>
      <c r="AT17" s="119">
        <f>+IF('Data 2022'!AO17=0,"",('Data 2022'!AP17)*1000000/'Data 2022'!AO17)</f>
        <v>81705.150976909412</v>
      </c>
      <c r="AU17" s="119" t="e">
        <f>+IF('Data 2022'!AO17=0,"",('Data 2022'!AP17-'Data 2022'!#REF!)*1000000/'Data 2022'!AO17)</f>
        <v>#REF!</v>
      </c>
      <c r="AV17" s="120">
        <f>+IF('Data 2022'!AO17=0,"",'Data 2022'!AO17*1000/'Data 2022'!C17)</f>
        <v>1.4988685273106448</v>
      </c>
      <c r="AW17" s="119" t="e">
        <f>+IF('Data 2022'!AO17=0,"",('Data 2022'!AP17-'Data 2022'!#REF!)*1000000/'Data 2022'!C17)</f>
        <v>#REF!</v>
      </c>
      <c r="AX17" s="119">
        <f>+IF('Data 2022'!U17=0,"",('Data 2022'!V17)*1000000/'Data 2022'!U17)</f>
        <v>594005.44959128066</v>
      </c>
      <c r="AY17" s="119">
        <f>+IF('Data 2022'!U17=0,"",('Data 2022'!V17-'Data 2022'!W17)*1000000/'Data 2022'!U17)</f>
        <v>294277.92915531335</v>
      </c>
      <c r="AZ17" s="120">
        <f>+IF('Data 2022'!U17=0,"",'Data 2022'!U17*1000/'Data 2022'!C17)</f>
        <v>0.81421662155566399</v>
      </c>
      <c r="BA17" s="119">
        <f>+IF('Data 2022'!U17=0,"",('Data 2022'!V17-'Data 2022'!W17)*1000000/'Data 2022'!C17)</f>
        <v>239.60598127523627</v>
      </c>
      <c r="BB17" s="119">
        <f>+IF(AT17="","",+IF('Data 2022'!BC17=0,0,('Data 2022'!BD17)*1000000/'Data 2022'!BC17))</f>
        <v>358712.9907014746</v>
      </c>
      <c r="BC17" s="119" t="e">
        <f>+IF(AU17="","",+IF('Data 2022'!BC17=0,"",('Data 2022'!BD17-'Data 2022'!BE17)*1000000/'Data 2022'!BC17))</f>
        <v>#REF!</v>
      </c>
      <c r="BD17" s="120">
        <f>+IF(AV17="","",IF('Data 2022'!BC17=0,"",'Data 2022'!BC17*1000/'Data 2022'!C17))</f>
        <v>34.214402981763321</v>
      </c>
      <c r="BE17" s="119" t="e">
        <f>+IF(AW17="","",IF('Data 2022'!BC17=0,"",('Data 2022'!BD17-'Data 2022'!BE17)*1000000/'Data 2022'!C17))</f>
        <v>#REF!</v>
      </c>
      <c r="BF17" s="119">
        <f>+IF('Data 2022'!BC17-'Data 2022'!BF17=0,"",('Data 2022'!BD17-'Data 2022'!BG17)*1000000/('Data 2022'!BC17-'Data 2022'!BF17))</f>
        <v>376992.8361422834</v>
      </c>
      <c r="BG17" s="119" t="e">
        <f>+IF('Data 2022'!BC17-'Data 2022'!BF17=0,"",('Data 2022'!BD17-'Data 2022'!BE17-'Data 2022'!BG17-'Data 2022'!#REF!)*1000000/('Data 2022'!BC17-'Data 2022'!BF17))</f>
        <v>#REF!</v>
      </c>
      <c r="BH17" s="120">
        <f>+IF('Data 2022'!BC17-'Data 2022'!BF17=0,"",('Data 2022'!BC17-'Data 2022'!BF17)*1000/'Data 2022'!C17)</f>
        <v>32.145804676753784</v>
      </c>
      <c r="BI17" s="119" t="e">
        <f>+IF('Data 2022'!BC17-'Data 2022'!BF17=0,"",('Data 2022'!BD17-'Data 2022'!BE17-'Data 2022'!BG17-'Data 2022'!#REF!)*1000000/'Data 2022'!C17)</f>
        <v>#REF!</v>
      </c>
      <c r="BJ17" s="119">
        <f>+IF('Data 2022'!BF17=0,"",('Data 2022'!BG17)*1000000/'Data 2022'!BF17)</f>
        <v>74646.07464607463</v>
      </c>
      <c r="BK17" s="119" t="e">
        <f>+IF('Data 2022'!BF17=0,"",('Data 2022'!BG17-'Data 2022'!#REF!)*1000000/'Data 2022'!BF17)</f>
        <v>#REF!</v>
      </c>
      <c r="BL17" s="120">
        <f>+IF('Data 2022'!BF17=0,"",'Data 2022'!BF17*1000/'Data 2022'!C17)</f>
        <v>2.06859830500954</v>
      </c>
      <c r="BM17" s="119" t="e">
        <f>+IF('Data 2022'!BF17=0,"",('Data 2022'!BG17-'Data 2022'!#REF!)*1000000/'Data 2022'!C17)</f>
        <v>#REF!</v>
      </c>
      <c r="BN17" s="119">
        <f>+IF('Data 2022'!L17+'Data 2022'!O17+'Data 2022'!X17+'Data 2022'!AA17=0,"",('Data 2022'!M17+'Data 2022'!P17+'Data 2022'!Y17+'Data 2022'!AB17)*1000000/('Data 2022'!L17+'Data 2022'!O17+'Data 2022'!X17+'Data 2022'!AA17))</f>
        <v>500946.56334401894</v>
      </c>
      <c r="BO17" s="119">
        <f>+IF('Data 2022'!L17+'Data 2022'!O17+'Data 2022'!X17+'Data 2022'!AA17=0,"",('Data 2022'!M17-'Data 2022'!N17+'Data 2022'!P17-'Data 2022'!Q17+'Data 2022'!Y17-'Data 2022'!Z17+'Data 2022'!AB17-'Data 2022'!AC17)*1000000/('Data 2022'!L17+'Data 2022'!O17+'Data 2022'!X17+'Data 2022'!AA17))</f>
        <v>422167.25143246591</v>
      </c>
      <c r="BP17" s="120">
        <f>+('Data 2022'!L17+'Data 2022'!O17+'Data 2022'!X17+'Data 2022'!AA17)*1000/'Data 2022'!C17</f>
        <v>17.578648444779695</v>
      </c>
      <c r="BQ17" s="119">
        <f>+('Data 2022'!M17-'Data 2022'!N17+'Data 2022'!P17-'Data 2022'!Q17+'Data 2022'!Y17-'Data 2022'!Z17+'Data 2022'!AB17-'Data 2022'!AC17)*1000000/('Data 2022'!C17)</f>
        <v>7421.1296978302362</v>
      </c>
      <c r="BR17" s="122">
        <f>+IF('Data 2022'!AU17=0,"",'Data 2022'!AU17*1000/'Data 2022'!$C17)</f>
        <v>1.242401384390114</v>
      </c>
      <c r="BS17" s="122">
        <f>+IF('Data 2022'!AV17=0,"",'Data 2022'!AV17*1000/'Data 2022'!$C17)</f>
        <v>0.39934330212539382</v>
      </c>
      <c r="BT17" s="122">
        <f>+IF('Data 2022'!AS17=0,"",'Data 2022'!AS17*1000/'Data 2022'!$C17)</f>
        <v>0.13311443404179793</v>
      </c>
      <c r="BU17" s="122" t="str">
        <f>+IF('Data 2022'!AT17=0,"",'Data 2022'!AT17*1000/'Data 2022'!$C17)</f>
        <v/>
      </c>
      <c r="BV17" s="122">
        <f>+IF('Data 2022'!AU17=0,"",'Data 2022'!AU17*1000/'Data 2022'!$C17)</f>
        <v>1.242401384390114</v>
      </c>
      <c r="BW17" s="122">
        <f>+IF('Data 2022'!AV17=0,"",'Data 2022'!AV17*1000/'Data 2022'!$C17)</f>
        <v>0.39934330212539382</v>
      </c>
      <c r="BX17" s="122">
        <f>+IF('Data 2022'!AW17=0,"",'Data 2022'!AW17*1000/'Data 2022'!$C17)</f>
        <v>1.3755158184319121</v>
      </c>
      <c r="BY17" s="122">
        <f>+IF('Data 2022'!AX17=0,"",'Data 2022'!AX17*1000/'Data 2022'!$C17)</f>
        <v>8.8742956027865291E-2</v>
      </c>
      <c r="BZ17" s="122">
        <f>+IF('Data 2022'!AY17=0,"",'Data 2022'!AY17*1000/'Data 2022'!$C17)</f>
        <v>0.57682921418112443</v>
      </c>
      <c r="CA17" s="122">
        <f>+IF('Data 2022'!AZ17=0,"",'Data 2022'!AZ17*1000/'Data 2022'!$C17)</f>
        <v>0.22185739006966321</v>
      </c>
      <c r="CB17" s="122">
        <f>+IF('Data 2022'!BA17=0,"",'Data 2022'!BA17*1000/'Data 2022'!$C17)</f>
        <v>3.5497182411146113</v>
      </c>
      <c r="CC17" s="122">
        <f>+IF('Data 2022'!BB17=0,"",'Data 2022'!BB17*1000/'Data 2022'!$C17)</f>
        <v>0.70994364822292233</v>
      </c>
    </row>
    <row r="18" spans="1:81" x14ac:dyDescent="0.25">
      <c r="A18" s="92" t="s">
        <v>15</v>
      </c>
      <c r="B18" s="119">
        <f>+IF('Data 2022'!D18=0,"",('Data 2022'!E18)*1000000/'Data 2022'!D18)</f>
        <v>278195.48872180452</v>
      </c>
      <c r="C18" s="119" t="e">
        <f>+IF('Data 2022'!D18=0,"",('Data 2022'!E18-'Data 2022'!#REF!)*1000000/'Data 2022'!D18)</f>
        <v>#REF!</v>
      </c>
      <c r="D18" s="120">
        <f>+IF('Data 2022'!D18=0,"",'Data 2022'!D18*1000/'Data 2022'!C18)</f>
        <v>1.5301426599171652</v>
      </c>
      <c r="E18" s="119" t="e">
        <f>+IF('Data 2022'!D18=0,"",('Data 2022'!E18-'Data 2022'!#REF!)*1000000/'Data 2022'!C18)</f>
        <v>#REF!</v>
      </c>
      <c r="F18" s="121">
        <f>+IF('Data 2022'!F18=0,"",('Data 2022'!G18)*1000000/'Data 2022'!F18)</f>
        <v>1000000</v>
      </c>
      <c r="G18" s="121">
        <f>+IF('Data 2022'!F18=0,"",('Data 2022'!G18-'Data 2022'!H18)*1000000/'Data 2022'!F18)</f>
        <v>700000</v>
      </c>
      <c r="H18" s="120">
        <f>+IF('Data 2022'!F18=0,"",'Data 2022'!F18*1000/'Data 2022'!C18)</f>
        <v>5.7524160147261853E-2</v>
      </c>
      <c r="I18" s="119">
        <f>+IF('Data 2022'!F18=0,"",('Data 2022'!G18-'Data 2022'!H18)*1000000/'Data 2022'!C18)</f>
        <v>40.266912103083293</v>
      </c>
      <c r="J18" s="119">
        <f>+IF('Data 2022'!I18=0,"",('Data 2022'!J18)*1000000/'Data 2022'!I18)</f>
        <v>1700000</v>
      </c>
      <c r="K18" s="119">
        <f>+IF('Data 2022'!I18=0,"",('Data 2022'!J18-'Data 2022'!K18)*1000000/'Data 2022'!I18)</f>
        <v>1358333.333333333</v>
      </c>
      <c r="L18" s="120">
        <f>+IF('Data 2022'!I18=0,"",'Data 2022'!I18*1000/'Data 2022'!C18)</f>
        <v>0.69028992176714221</v>
      </c>
      <c r="M18" s="119">
        <f>+IF('Data 2022'!I18=0,"",('Data 2022'!J18-'Data 2022'!K18)*1000000/'Data 2022'!C18)</f>
        <v>937.6438104003679</v>
      </c>
      <c r="N18" s="119">
        <f>+IF('Data 2022'!L18=0,"",('Data 2022'!M18)*1000000/'Data 2022'!L18)</f>
        <v>756272.40143369185</v>
      </c>
      <c r="O18" s="119">
        <f>+IF('Data 2022'!L18=0,"",('Data 2022'!M18-'Data 2022'!N18)*1000000/'Data 2022'!L18)</f>
        <v>657706.09318996419</v>
      </c>
      <c r="P18" s="120">
        <f>+IF('Data 2022'!L18=0,"",'Data 2022'!L18*1000/'Data 2022'!C18)</f>
        <v>3.2098481362172113</v>
      </c>
      <c r="Q18" s="119">
        <f>+IF('Data 2022'!L18=0,"",('Data 2022'!M18-'Data 2022'!N18)*1000000/'Data 2022'!C18)</f>
        <v>2111.13667740451</v>
      </c>
      <c r="R18" s="119">
        <f>+IF('Data 2022'!O18=0,"",('Data 2022'!P18)*1000000/'Data 2022'!O18)</f>
        <v>110794.10366143603</v>
      </c>
      <c r="S18" s="119">
        <f>+IF('Data 2022'!O18=0,"",('Data 2022'!P18-'Data 2022'!Q18)*1000000/'Data 2022'!O18)</f>
        <v>110794.10366143603</v>
      </c>
      <c r="T18" s="120">
        <f>+IF('Data 2022'!O18=0,"",'Data 2022'!O18*1000/'Data 2022'!C18)</f>
        <v>12.097330878969167</v>
      </c>
      <c r="U18" s="119">
        <f>+IF('Data 2022'!O18=0,"",('Data 2022'!P18-'Data 2022'!Q18)*1000000/'Data 2022'!C18)</f>
        <v>1340.3129314312012</v>
      </c>
      <c r="V18" s="119">
        <f>+IF('Data 2022'!X18=0,"",('Data 2022'!Y18)*1000000/'Data 2022'!X18)</f>
        <v>1351449.2753623188</v>
      </c>
      <c r="W18" s="119">
        <f>+IF('Data 2022'!X18=0,"",('Data 2022'!Y18-'Data 2022'!Z18)*1000000/'Data 2022'!X18)</f>
        <v>1105072.4637681157</v>
      </c>
      <c r="X18" s="120">
        <f>+IF('Data 2022'!X18=0,"",'Data 2022'!X18*1000/'Data 2022'!C18)</f>
        <v>1.5876668200644271</v>
      </c>
      <c r="Y18" s="119">
        <f>+IF('Data 2022'!X18=0,"",('Data 2022'!Y18-'Data 2022'!Z18)*1000000/'Data 2022'!C18)</f>
        <v>1754.4868844914863</v>
      </c>
      <c r="Z18" s="119">
        <f>+IF('Data 2022'!AA18=0,"",('Data 2022'!AB18)*1000000/'Data 2022'!AA18)</f>
        <v>664728.68217054266</v>
      </c>
      <c r="AA18" s="119">
        <f>+IF('Data 2022'!AA18=0,"",('Data 2022'!AB18-'Data 2022'!AC18)*1000000/'Data 2022'!AA18)</f>
        <v>649224.80620155041</v>
      </c>
      <c r="AB18" s="120">
        <f>+IF('Data 2022'!AA18=0,"",'Data 2022'!AA18*1000/'Data 2022'!C18)</f>
        <v>2.9682466635987113</v>
      </c>
      <c r="AC18" s="119">
        <f>+IF('Data 2022'!AA18=0,"",('Data 2022'!AB18-'Data 2022'!AC18)*1000000/'Data 2022'!C18)</f>
        <v>1927.059364933272</v>
      </c>
      <c r="AD18" s="119">
        <f>+IF('Data 2022'!AD18=0,"",('Data 2022'!AE18)*1000000/'Data 2022'!AD18)</f>
        <v>20111.73184357542</v>
      </c>
      <c r="AE18" s="119">
        <f>+IF('Data 2022'!AD18=0,"",('Data 2022'!AE18-'Data 2022'!AF18)*1000000/'Data 2022'!AD18)</f>
        <v>20111.73184357542</v>
      </c>
      <c r="AF18" s="120">
        <f>+IF('Data 2022'!AD18=0,"",'Data 2022'!AD18*1000/'Data 2022'!C18)</f>
        <v>5.1484123331799356</v>
      </c>
      <c r="AG18" s="119">
        <f>+IF('Data 2022'!AD18=0,"",('Data 2022'!AE18-'Data 2022'!AF18)*1000000/'Data 2022'!C18)</f>
        <v>103.54348826507133</v>
      </c>
      <c r="AH18" s="119">
        <f>+IF('Data 2022'!AG18=0,"",('Data 2022'!AH18)*1000000/'Data 2022'!AG18)</f>
        <v>154882.15488215489</v>
      </c>
      <c r="AI18" s="119">
        <f>+IF('Data 2022'!AG18=0,"",('Data 2022'!AH18-'Data 2022'!AI18)*1000000/'Data 2022'!AG18)</f>
        <v>154882.15488215489</v>
      </c>
      <c r="AJ18" s="120">
        <f>+IF('Data 2022'!AG18=0,"",'Data 2022'!AG18*1000/'Data 2022'!C18)</f>
        <v>3.4169351127473537</v>
      </c>
      <c r="AK18" s="119">
        <f>+IF('Data 2022'!AG18=0,"",('Data 2022'!AH18-'Data 2022'!AI18)*1000000/'Data 2022'!C18)</f>
        <v>529.22227335480898</v>
      </c>
      <c r="AL18" s="119">
        <f>+IF('Data 2022'!AJ18=0,"",('Data 2022'!AK18)*1000000/'Data 2022'!AJ18)</f>
        <v>179617.83439490446</v>
      </c>
      <c r="AM18" s="119">
        <f>+IF('Data 2022'!AJ18=0,"",('Data 2022'!AK18-'Data 2022'!AL18)*1000000/'Data 2022'!AJ18)</f>
        <v>177070.0636942675</v>
      </c>
      <c r="AN18" s="120">
        <f>+IF('Data 2022'!AJ18=0,"",'Data 2022'!AJ18*1000/'Data 2022'!C18)</f>
        <v>4.5156465715600556</v>
      </c>
      <c r="AO18" s="119">
        <f>+IF('Data 2022'!AJ18=0,"",('Data 2022'!AK18-'Data 2022'!AL18)*1000000/'Data 2022'!C18)</f>
        <v>799.5858260469397</v>
      </c>
      <c r="AP18" s="119">
        <f>+IF('Data 2022'!AM18=0,"",('Data 2022'!AN18)*1000000/'Data 2022'!AM18)</f>
        <v>32786.885245901642</v>
      </c>
      <c r="AQ18" s="119" t="e">
        <f>+IF('Data 2022'!AM18=0,"",('Data 2022'!AN18-'Data 2022'!#REF!)*1000000/'Data 2022'!AM18)</f>
        <v>#REF!</v>
      </c>
      <c r="AR18" s="120">
        <f>+IF('Data 2022'!AM18=0,"",'Data 2022'!AM18*1000/'Data 2022'!C18)</f>
        <v>1.0526921306948918</v>
      </c>
      <c r="AS18" s="119" t="e">
        <f>+IF('Data 2022'!AM18=0,"",('Data 2022'!AN18-'Data 2022'!#REF!)*1000000/'Data 2022'!C18)</f>
        <v>#REF!</v>
      </c>
      <c r="AT18" s="119">
        <f>+IF('Data 2022'!AO18=0,"",('Data 2022'!AP18)*1000000/'Data 2022'!AO18)</f>
        <v>33519.553072625698</v>
      </c>
      <c r="AU18" s="119" t="e">
        <f>+IF('Data 2022'!AO18=0,"",('Data 2022'!AP18-'Data 2022'!#REF!)*1000000/'Data 2022'!AO18)</f>
        <v>#REF!</v>
      </c>
      <c r="AV18" s="120">
        <f>+IF('Data 2022'!AO18=0,"",'Data 2022'!AO18*1000/'Data 2022'!C18)</f>
        <v>2.0593649332719743</v>
      </c>
      <c r="AW18" s="119" t="e">
        <f>+IF('Data 2022'!AO18=0,"",('Data 2022'!AP18-'Data 2022'!#REF!)*1000000/'Data 2022'!C18)</f>
        <v>#REF!</v>
      </c>
      <c r="AX18" s="119">
        <f>+IF('Data 2022'!U18=0,"",('Data 2022'!V18)*1000000/'Data 2022'!U18)</f>
        <v>504464.28571428574</v>
      </c>
      <c r="AY18" s="119">
        <f>+IF('Data 2022'!U18=0,"",('Data 2022'!V18-'Data 2022'!W18)*1000000/'Data 2022'!U18)</f>
        <v>254464.28571428577</v>
      </c>
      <c r="AZ18" s="120">
        <f>+IF('Data 2022'!U18=0,"",'Data 2022'!U18*1000/'Data 2022'!C18)</f>
        <v>1.2885411872986654</v>
      </c>
      <c r="BA18" s="119">
        <f>+IF('Data 2022'!U18=0,"",('Data 2022'!V18-'Data 2022'!W18)*1000000/'Data 2022'!C18)</f>
        <v>327.88771283939258</v>
      </c>
      <c r="BB18" s="119">
        <f>+IF(AT18="","",+IF('Data 2022'!BC18=0,0,('Data 2022'!BD18)*1000000/'Data 2022'!BC18))</f>
        <v>296312.42740998836</v>
      </c>
      <c r="BC18" s="119" t="e">
        <f>+IF(AU18="","",+IF('Data 2022'!BC18=0,"",('Data 2022'!BD18-'Data 2022'!BE18)*1000000/'Data 2022'!BC18))</f>
        <v>#REF!</v>
      </c>
      <c r="BD18" s="120">
        <f>+IF(AV18="","",IF('Data 2022'!BC18=0,"",'Data 2022'!BC18*1000/'Data 2022'!C18))</f>
        <v>39.622641509433961</v>
      </c>
      <c r="BE18" s="119" t="e">
        <f>+IF(AW18="","",IF('Data 2022'!BC18=0,"",('Data 2022'!BD18-'Data 2022'!BE18)*1000000/'Data 2022'!C18))</f>
        <v>#REF!</v>
      </c>
      <c r="BF18" s="119">
        <f>+IF('Data 2022'!BC18-'Data 2022'!BF18=0,"",('Data 2022'!BD18-'Data 2022'!BG18)*1000000/('Data 2022'!BC18-'Data 2022'!BF18))</f>
        <v>318733.25980778312</v>
      </c>
      <c r="BG18" s="119" t="e">
        <f>+IF('Data 2022'!BC18-'Data 2022'!BF18=0,"",('Data 2022'!BD18-'Data 2022'!BE18-'Data 2022'!BG18-'Data 2022'!#REF!)*1000000/('Data 2022'!BC18-'Data 2022'!BF18))</f>
        <v>#REF!</v>
      </c>
      <c r="BH18" s="120">
        <f>+IF('Data 2022'!BC18-'Data 2022'!BF18=0,"",('Data 2022'!BC18-'Data 2022'!BF18)*1000/'Data 2022'!C18)</f>
        <v>36.510584445467089</v>
      </c>
      <c r="BI18" s="119" t="e">
        <f>+IF('Data 2022'!BC18-'Data 2022'!BF18=0,"",('Data 2022'!BD18-'Data 2022'!BE18-'Data 2022'!BG18-'Data 2022'!#REF!)*1000000/'Data 2022'!C18)</f>
        <v>#REF!</v>
      </c>
      <c r="BJ18" s="119">
        <f>+IF('Data 2022'!BF18=0,"",('Data 2022'!BG18)*1000000/'Data 2022'!BF18)</f>
        <v>33271.719038817006</v>
      </c>
      <c r="BK18" s="119" t="e">
        <f>+IF('Data 2022'!BF18=0,"",('Data 2022'!BG18-'Data 2022'!#REF!)*1000000/'Data 2022'!BF18)</f>
        <v>#REF!</v>
      </c>
      <c r="BL18" s="120">
        <f>+IF('Data 2022'!BF18=0,"",'Data 2022'!BF18*1000/'Data 2022'!C18)</f>
        <v>3.1120570639668657</v>
      </c>
      <c r="BM18" s="119" t="e">
        <f>+IF('Data 2022'!BF18=0,"",('Data 2022'!BG18-'Data 2022'!#REF!)*1000000/'Data 2022'!C18)</f>
        <v>#REF!</v>
      </c>
      <c r="BN18" s="119">
        <f>+IF('Data 2022'!L18+'Data 2022'!O18+'Data 2022'!X18+'Data 2022'!AA18=0,"",('Data 2022'!M18+'Data 2022'!P18+'Data 2022'!Y18+'Data 2022'!AB18)*1000000/('Data 2022'!L18+'Data 2022'!O18+'Data 2022'!X18+'Data 2022'!AA18))</f>
        <v>397046.0469157254</v>
      </c>
      <c r="BO18" s="119">
        <f>+IF('Data 2022'!L18+'Data 2022'!O18+'Data 2022'!X18+'Data 2022'!AA18=0,"",('Data 2022'!M18-'Data 2022'!N18+'Data 2022'!P18-'Data 2022'!Q18+'Data 2022'!Y18-'Data 2022'!Z18+'Data 2022'!AB18-'Data 2022'!AC18)*1000000/('Data 2022'!L18+'Data 2022'!O18+'Data 2022'!X18+'Data 2022'!AA18))</f>
        <v>359108.02200984646</v>
      </c>
      <c r="BP18" s="120">
        <f>+('Data 2022'!L18+'Data 2022'!O18+'Data 2022'!X18+'Data 2022'!AA18)*1000/'Data 2022'!C18</f>
        <v>19.863092498849522</v>
      </c>
      <c r="BQ18" s="119">
        <f>+('Data 2022'!M18-'Data 2022'!N18+'Data 2022'!P18-'Data 2022'!Q18+'Data 2022'!Y18-'Data 2022'!Z18+'Data 2022'!AB18-'Data 2022'!AC18)*1000000/('Data 2022'!C18)</f>
        <v>7132.9958582604695</v>
      </c>
      <c r="BR18" s="122">
        <f>+IF('Data 2022'!AU18=0,"",'Data 2022'!AU18*1000/'Data 2022'!$C18)</f>
        <v>1.5531523239760701</v>
      </c>
      <c r="BS18" s="122">
        <f>+IF('Data 2022'!AV18=0,"",'Data 2022'!AV18*1000/'Data 2022'!$C18)</f>
        <v>0.40266912103083297</v>
      </c>
      <c r="BT18" s="122">
        <f>+IF('Data 2022'!AS18=0,"",'Data 2022'!AS18*1000/'Data 2022'!$C18)</f>
        <v>0.57524160147261849</v>
      </c>
      <c r="BU18" s="122">
        <f>+IF('Data 2022'!AT18=0,"",'Data 2022'!AT18*1000/'Data 2022'!$C18)</f>
        <v>0.46019328117809483</v>
      </c>
      <c r="BV18" s="122">
        <f>+IF('Data 2022'!AU18=0,"",'Data 2022'!AU18*1000/'Data 2022'!$C18)</f>
        <v>1.5531523239760701</v>
      </c>
      <c r="BW18" s="122">
        <f>+IF('Data 2022'!AV18=0,"",'Data 2022'!AV18*1000/'Data 2022'!$C18)</f>
        <v>0.40266912103083297</v>
      </c>
      <c r="BX18" s="122">
        <f>+IF('Data 2022'!AW18=0,"",'Data 2022'!AW18*1000/'Data 2022'!$C18)</f>
        <v>1.4381040036815462</v>
      </c>
      <c r="BY18" s="122">
        <f>+IF('Data 2022'!AX18=0,"",'Data 2022'!AX18*1000/'Data 2022'!$C18)</f>
        <v>0.17257248044178555</v>
      </c>
      <c r="BZ18" s="122">
        <f>+IF('Data 2022'!AY18=0,"",'Data 2022'!AY18*1000/'Data 2022'!$C18)</f>
        <v>1.495628163828808</v>
      </c>
      <c r="CA18" s="122">
        <f>+IF('Data 2022'!AZ18=0,"",'Data 2022'!AZ18*1000/'Data 2022'!$C18)</f>
        <v>0.6327657616198803</v>
      </c>
      <c r="CB18" s="122">
        <f>+IF('Data 2022'!BA18=0,"",'Data 2022'!BA18*1000/'Data 2022'!$C18)</f>
        <v>5.1196502531063048</v>
      </c>
      <c r="CC18" s="122">
        <f>+IF('Data 2022'!BB18=0,"",'Data 2022'!BB18*1000/'Data 2022'!$C18)</f>
        <v>1.6682006442705937</v>
      </c>
    </row>
    <row r="19" spans="1:81" x14ac:dyDescent="0.25">
      <c r="A19" s="92" t="s">
        <v>16</v>
      </c>
      <c r="B19" s="119">
        <f>+IF('Data 2022'!D19=0,"",('Data 2022'!E19)*1000000/'Data 2022'!D19)</f>
        <v>255240.4438964242</v>
      </c>
      <c r="C19" s="119" t="e">
        <f>+IF('Data 2022'!D19=0,"",('Data 2022'!E19-'Data 2022'!#REF!)*1000000/'Data 2022'!D19)</f>
        <v>#REF!</v>
      </c>
      <c r="D19" s="120">
        <f>+IF('Data 2022'!D19=0,"",'Data 2022'!D19*1000/'Data 2022'!C19)</f>
        <v>2.3000567214974477</v>
      </c>
      <c r="E19" s="119" t="e">
        <f>+IF('Data 2022'!D19=0,"",('Data 2022'!E19-'Data 2022'!#REF!)*1000000/'Data 2022'!C19)</f>
        <v>#REF!</v>
      </c>
      <c r="F19" s="121">
        <f>+IF('Data 2022'!F19=0,"",('Data 2022'!G19)*1000000/'Data 2022'!F19)</f>
        <v>1466666.6666666667</v>
      </c>
      <c r="G19" s="121">
        <f>+IF('Data 2022'!F19=0,"",('Data 2022'!G19-'Data 2022'!H19)*1000000/'Data 2022'!F19)</f>
        <v>1333333.3333333333</v>
      </c>
      <c r="H19" s="120">
        <f>+IF('Data 2022'!F19=0,"",'Data 2022'!F19*1000/'Data 2022'!C19)</f>
        <v>8.508224617129892E-2</v>
      </c>
      <c r="I19" s="119">
        <f>+IF('Data 2022'!F19=0,"",('Data 2022'!G19-'Data 2022'!H19)*1000000/'Data 2022'!C19)</f>
        <v>113.44299489506523</v>
      </c>
      <c r="J19" s="119">
        <f>+IF('Data 2022'!I19=0,"",('Data 2022'!J19)*1000000/'Data 2022'!I19)</f>
        <v>1364285.7142857143</v>
      </c>
      <c r="K19" s="119">
        <f>+IF('Data 2022'!I19=0,"",('Data 2022'!J19-'Data 2022'!K19)*1000000/'Data 2022'!I19)</f>
        <v>1142857.142857143</v>
      </c>
      <c r="L19" s="120">
        <f>+IF('Data 2022'!I19=0,"",'Data 2022'!I19*1000/'Data 2022'!C19)</f>
        <v>0.39705048213272831</v>
      </c>
      <c r="M19" s="119">
        <f>+IF('Data 2022'!I19=0,"",('Data 2022'!J19-'Data 2022'!K19)*1000000/'Data 2022'!C19)</f>
        <v>453.7719795802609</v>
      </c>
      <c r="N19" s="119">
        <f>+IF('Data 2022'!L19=0,"",('Data 2022'!M19)*1000000/'Data 2022'!L19)</f>
        <v>598505.43478260876</v>
      </c>
      <c r="O19" s="119">
        <f>+IF('Data 2022'!L19=0,"",('Data 2022'!M19-'Data 2022'!N19)*1000000/'Data 2022'!L19)</f>
        <v>550271.73913043481</v>
      </c>
      <c r="P19" s="120">
        <f>+IF('Data 2022'!L19=0,"",'Data 2022'!L19*1000/'Data 2022'!C19)</f>
        <v>4.1747022121384001</v>
      </c>
      <c r="Q19" s="119">
        <f>+IF('Data 2022'!L19=0,"",('Data 2022'!M19-'Data 2022'!N19)*1000000/'Data 2022'!C19)</f>
        <v>2297.2206466250709</v>
      </c>
      <c r="R19" s="119">
        <f>+IF('Data 2022'!O19=0,"",('Data 2022'!P19)*1000000/'Data 2022'!O19)</f>
        <v>53598.774885145482</v>
      </c>
      <c r="S19" s="119">
        <f>+IF('Data 2022'!O19=0,"",('Data 2022'!P19-'Data 2022'!Q19)*1000000/'Data 2022'!O19)</f>
        <v>53598.774885145482</v>
      </c>
      <c r="T19" s="120">
        <f>+IF('Data 2022'!O19=0,"",'Data 2022'!O19*1000/'Data 2022'!C19)</f>
        <v>7.4078275666477591</v>
      </c>
      <c r="U19" s="119">
        <f>+IF('Data 2022'!O19=0,"",('Data 2022'!P19-'Data 2022'!Q19)*1000000/'Data 2022'!C19)</f>
        <v>397.05048213272829</v>
      </c>
      <c r="V19" s="119">
        <f>+IF('Data 2022'!X19=0,"",('Data 2022'!Y19)*1000000/'Data 2022'!X19)</f>
        <v>1278963.4146341465</v>
      </c>
      <c r="W19" s="119">
        <f>+IF('Data 2022'!X19=0,"",('Data 2022'!Y19-'Data 2022'!Z19)*1000000/'Data 2022'!X19)</f>
        <v>1103658.5365853659</v>
      </c>
      <c r="X19" s="120">
        <f>+IF('Data 2022'!X19=0,"",'Data 2022'!X19*1000/'Data 2022'!C19)</f>
        <v>1.8604651162790697</v>
      </c>
      <c r="Y19" s="119">
        <f>+IF('Data 2022'!X19=0,"",('Data 2022'!Y19-'Data 2022'!Z19)*1000000/'Data 2022'!C19)</f>
        <v>2053.3182076006806</v>
      </c>
      <c r="Z19" s="119">
        <f>+IF('Data 2022'!AA19=0,"",('Data 2022'!AB19)*1000000/'Data 2022'!AA19)</f>
        <v>888888.88888888888</v>
      </c>
      <c r="AA19" s="119">
        <f>+IF('Data 2022'!AA19=0,"",('Data 2022'!AB19-'Data 2022'!AC19)*1000000/'Data 2022'!AA19)</f>
        <v>798611.11111111101</v>
      </c>
      <c r="AB19" s="120">
        <f>+IF('Data 2022'!AA19=0,"",'Data 2022'!AA19*1000/'Data 2022'!C19)</f>
        <v>2.4503686897334092</v>
      </c>
      <c r="AC19" s="119">
        <f>+IF('Data 2022'!AA19=0,"",('Data 2022'!AB19-'Data 2022'!AC19)*1000000/'Data 2022'!C19)</f>
        <v>1956.8916619398751</v>
      </c>
      <c r="AD19" s="119">
        <f>+IF('Data 2022'!AD19=0,"",('Data 2022'!AE19)*1000000/'Data 2022'!AD19)</f>
        <v>24597.116200169636</v>
      </c>
      <c r="AE19" s="119">
        <f>+IF('Data 2022'!AD19=0,"",('Data 2022'!AE19-'Data 2022'!AF19)*1000000/'Data 2022'!AD19)</f>
        <v>24597.116200169636</v>
      </c>
      <c r="AF19" s="120">
        <f>+IF('Data 2022'!AD19=0,"",'Data 2022'!AD19*1000/'Data 2022'!C19)</f>
        <v>3.3437322745320475</v>
      </c>
      <c r="AG19" s="119">
        <f>+IF('Data 2022'!AD19=0,"",('Data 2022'!AE19-'Data 2022'!AF19)*1000000/'Data 2022'!C19)</f>
        <v>82.246171298922292</v>
      </c>
      <c r="AH19" s="119">
        <f>+IF('Data 2022'!AG19=0,"",('Data 2022'!AH19)*1000000/'Data 2022'!AG19)</f>
        <v>130025.66295979469</v>
      </c>
      <c r="AI19" s="119">
        <f>+IF('Data 2022'!AG19=0,"",('Data 2022'!AH19-'Data 2022'!AI19)*1000000/'Data 2022'!AG19)</f>
        <v>130025.66295979469</v>
      </c>
      <c r="AJ19" s="120">
        <f>+IF('Data 2022'!AG19=0,"",'Data 2022'!AG19*1000/'Data 2022'!C19)</f>
        <v>3.3153715258082812</v>
      </c>
      <c r="AK19" s="119">
        <f>+IF('Data 2022'!AG19=0,"",('Data 2022'!AH19-'Data 2022'!AI19)*1000000/'Data 2022'!C19)</f>
        <v>431.08338060124788</v>
      </c>
      <c r="AL19" s="119">
        <f>+IF('Data 2022'!AJ19=0,"",('Data 2022'!AK19)*1000000/'Data 2022'!AJ19)</f>
        <v>257787.32545649839</v>
      </c>
      <c r="AM19" s="119">
        <f>+IF('Data 2022'!AJ19=0,"",('Data 2022'!AK19-'Data 2022'!AL19)*1000000/'Data 2022'!AJ19)</f>
        <v>257787.32545649839</v>
      </c>
      <c r="AN19" s="120">
        <f>+IF('Data 2022'!AJ19=0,"",'Data 2022'!AJ19*1000/'Data 2022'!C19)</f>
        <v>2.6403857061826432</v>
      </c>
      <c r="AO19" s="119">
        <f>+IF('Data 2022'!AJ19=0,"",('Data 2022'!AK19-'Data 2022'!AL19)*1000000/'Data 2022'!C19)</f>
        <v>680.65796937039136</v>
      </c>
      <c r="AP19" s="119">
        <f>+IF('Data 2022'!AM19=0,"",('Data 2022'!AN19)*1000000/'Data 2022'!AM19)</f>
        <v>103896.10389610389</v>
      </c>
      <c r="AQ19" s="119" t="e">
        <f>+IF('Data 2022'!AM19=0,"",('Data 2022'!AN19-'Data 2022'!#REF!)*1000000/'Data 2022'!AM19)</f>
        <v>#REF!</v>
      </c>
      <c r="AR19" s="120">
        <f>+IF('Data 2022'!AM19=0,"",'Data 2022'!AM19*1000/'Data 2022'!C19)</f>
        <v>0.21837776517300056</v>
      </c>
      <c r="AS19" s="119" t="e">
        <f>+IF('Data 2022'!AM19=0,"",('Data 2022'!AN19-'Data 2022'!#REF!)*1000000/'Data 2022'!C19)</f>
        <v>#REF!</v>
      </c>
      <c r="AT19" s="119">
        <f>+IF('Data 2022'!AO19=0,"",('Data 2022'!AP19)*1000000/'Data 2022'!AO19)</f>
        <v>127868.85245901639</v>
      </c>
      <c r="AU19" s="119" t="e">
        <f>+IF('Data 2022'!AO19=0,"",('Data 2022'!AP19-'Data 2022'!#REF!)*1000000/'Data 2022'!AO19)</f>
        <v>#REF!</v>
      </c>
      <c r="AV19" s="120">
        <f>+IF('Data 2022'!AO19=0,"",'Data 2022'!AO19*1000/'Data 2022'!C19)</f>
        <v>0.86500283607487238</v>
      </c>
      <c r="AW19" s="119" t="e">
        <f>+IF('Data 2022'!AO19=0,"",('Data 2022'!AP19-'Data 2022'!#REF!)*1000000/'Data 2022'!C19)</f>
        <v>#REF!</v>
      </c>
      <c r="AX19" s="119">
        <f>+IF('Data 2022'!U19=0,"",('Data 2022'!V19)*1000000/'Data 2022'!U19)</f>
        <v>627376.42585551331</v>
      </c>
      <c r="AY19" s="119">
        <f>+IF('Data 2022'!U19=0,"",('Data 2022'!V19-'Data 2022'!W19)*1000000/'Data 2022'!U19)</f>
        <v>315589.35361216735</v>
      </c>
      <c r="AZ19" s="120">
        <f>+IF('Data 2022'!U19=0,"",'Data 2022'!U19*1000/'Data 2022'!C19)</f>
        <v>0.74588769143505385</v>
      </c>
      <c r="BA19" s="119">
        <f>+IF('Data 2022'!U19=0,"",('Data 2022'!V19-'Data 2022'!W19)*1000000/'Data 2022'!C19)</f>
        <v>235.39421440726036</v>
      </c>
      <c r="BB19" s="119">
        <f>+IF(AT19="","",+IF('Data 2022'!BC19=0,0,('Data 2022'!BD19)*1000000/'Data 2022'!BC19))</f>
        <v>352364.63983252441</v>
      </c>
      <c r="BC19" s="119" t="e">
        <f>+IF(AU19="","",+IF('Data 2022'!BC19=0,"",('Data 2022'!BD19-'Data 2022'!BE19)*1000000/'Data 2022'!BC19))</f>
        <v>#REF!</v>
      </c>
      <c r="BD19" s="120">
        <f>+IF(AV19="","",IF('Data 2022'!BC19=0,"",'Data 2022'!BC19*1000/'Data 2022'!C19))</f>
        <v>29.804310833806014</v>
      </c>
      <c r="BE19" s="119" t="e">
        <f>+IF(AW19="","",IF('Data 2022'!BC19=0,"",('Data 2022'!BD19-'Data 2022'!BE19)*1000000/'Data 2022'!C19))</f>
        <v>#REF!</v>
      </c>
      <c r="BF19" s="119">
        <f>+IF('Data 2022'!BC19-'Data 2022'!BF19=0,"",('Data 2022'!BD19-'Data 2022'!BG19)*1000000/('Data 2022'!BC19-'Data 2022'!BF19))</f>
        <v>361015.10812678968</v>
      </c>
      <c r="BG19" s="119" t="e">
        <f>+IF('Data 2022'!BC19-'Data 2022'!BF19=0,"",('Data 2022'!BD19-'Data 2022'!BE19-'Data 2022'!BG19-'Data 2022'!#REF!)*1000000/('Data 2022'!BC19-'Data 2022'!BF19))</f>
        <v>#REF!</v>
      </c>
      <c r="BH19" s="120">
        <f>+IF('Data 2022'!BC19-'Data 2022'!BF19=0,"",('Data 2022'!BC19-'Data 2022'!BF19)*1000/'Data 2022'!C19)</f>
        <v>28.720930232558139</v>
      </c>
      <c r="BI19" s="119" t="e">
        <f>+IF('Data 2022'!BC19-'Data 2022'!BF19=0,"",('Data 2022'!BD19-'Data 2022'!BE19-'Data 2022'!BG19-'Data 2022'!#REF!)*1000000/'Data 2022'!C19)</f>
        <v>#REF!</v>
      </c>
      <c r="BJ19" s="119">
        <f>+IF('Data 2022'!BF19=0,"",('Data 2022'!BG19)*1000000/'Data 2022'!BF19)</f>
        <v>123036.64921465967</v>
      </c>
      <c r="BK19" s="119" t="e">
        <f>+IF('Data 2022'!BF19=0,"",('Data 2022'!BG19-'Data 2022'!#REF!)*1000000/'Data 2022'!BF19)</f>
        <v>#REF!</v>
      </c>
      <c r="BL19" s="120">
        <f>+IF('Data 2022'!BF19=0,"",'Data 2022'!BF19*1000/'Data 2022'!C19)</f>
        <v>1.0833806012478731</v>
      </c>
      <c r="BM19" s="119" t="e">
        <f>+IF('Data 2022'!BF19=0,"",('Data 2022'!BG19-'Data 2022'!#REF!)*1000000/'Data 2022'!C19)</f>
        <v>#REF!</v>
      </c>
      <c r="BN19" s="119">
        <f>+IF('Data 2022'!L19+'Data 2022'!O19+'Data 2022'!X19+'Data 2022'!AA19=0,"",('Data 2022'!M19+'Data 2022'!P19+'Data 2022'!Y19+'Data 2022'!AB19)*1000000/('Data 2022'!L19+'Data 2022'!O19+'Data 2022'!X19+'Data 2022'!AA19))</f>
        <v>468950.7494646681</v>
      </c>
      <c r="BO19" s="119">
        <f>+IF('Data 2022'!L19+'Data 2022'!O19+'Data 2022'!X19+'Data 2022'!AA19=0,"",('Data 2022'!M19-'Data 2022'!N19+'Data 2022'!P19-'Data 2022'!Q19+'Data 2022'!Y19-'Data 2022'!Z19+'Data 2022'!AB19-'Data 2022'!AC19)*1000000/('Data 2022'!L19+'Data 2022'!O19+'Data 2022'!X19+'Data 2022'!AA19))</f>
        <v>421841.54175588861</v>
      </c>
      <c r="BP19" s="120">
        <f>+('Data 2022'!L19+'Data 2022'!O19+'Data 2022'!X19+'Data 2022'!AA19)*1000/'Data 2022'!C19</f>
        <v>15.893363584798639</v>
      </c>
      <c r="BQ19" s="119">
        <f>+('Data 2022'!M19-'Data 2022'!N19+'Data 2022'!P19-'Data 2022'!Q19+'Data 2022'!Y19-'Data 2022'!Z19+'Data 2022'!AB19-'Data 2022'!AC19)*1000000/('Data 2022'!C19)</f>
        <v>6704.4809982983543</v>
      </c>
      <c r="BR19" s="122">
        <f>+IF('Data 2022'!AU19=0,"",'Data 2022'!AU19*1000/'Data 2022'!$C19)</f>
        <v>1.6449234259784458</v>
      </c>
      <c r="BS19" s="122">
        <f>+IF('Data 2022'!AV19=0,"",'Data 2022'!AV19*1000/'Data 2022'!$C19)</f>
        <v>0.28360748723766305</v>
      </c>
      <c r="BT19" s="122">
        <f>+IF('Data 2022'!AS19=0,"",'Data 2022'!AS19*1000/'Data 2022'!$C19)</f>
        <v>0.34032898468519568</v>
      </c>
      <c r="BU19" s="122">
        <f>+IF('Data 2022'!AT19=0,"",'Data 2022'!AT19*1000/'Data 2022'!$C19)</f>
        <v>0.19852524106636416</v>
      </c>
      <c r="BV19" s="122">
        <f>+IF('Data 2022'!AU19=0,"",'Data 2022'!AU19*1000/'Data 2022'!$C19)</f>
        <v>1.6449234259784458</v>
      </c>
      <c r="BW19" s="122">
        <f>+IF('Data 2022'!AV19=0,"",'Data 2022'!AV19*1000/'Data 2022'!$C19)</f>
        <v>0.28360748723766305</v>
      </c>
      <c r="BX19" s="122">
        <f>+IF('Data 2022'!AW19=0,"",'Data 2022'!AW19*1000/'Data 2022'!$C19)</f>
        <v>0.99262620533182078</v>
      </c>
      <c r="BY19" s="122">
        <f>+IF('Data 2022'!AX19=0,"",'Data 2022'!AX19*1000/'Data 2022'!$C19)</f>
        <v>0.39705048213272831</v>
      </c>
      <c r="BZ19" s="122">
        <f>+IF('Data 2022'!AY19=0,"",'Data 2022'!AY19*1000/'Data 2022'!$C19)</f>
        <v>1.3329551900170165</v>
      </c>
      <c r="CA19" s="122">
        <f>+IF('Data 2022'!AZ19=0,"",'Data 2022'!AZ19*1000/'Data 2022'!$C19)</f>
        <v>0.39705048213272831</v>
      </c>
      <c r="CB19" s="122">
        <f>+IF('Data 2022'!BA19=0,"",'Data 2022'!BA19*1000/'Data 2022'!$C19)</f>
        <v>4.3391945547362454</v>
      </c>
      <c r="CC19" s="122">
        <f>+IF('Data 2022'!BB19=0,"",'Data 2022'!BB19*1000/'Data 2022'!$C19)</f>
        <v>1.3045944412932502</v>
      </c>
    </row>
    <row r="20" spans="1:81" s="16" customFormat="1" x14ac:dyDescent="0.25">
      <c r="A20" s="92" t="s">
        <v>17</v>
      </c>
      <c r="B20" s="119">
        <f>+IF('Data 2022'!D20=0,"",('Data 2022'!E20)*1000000/'Data 2022'!D20)</f>
        <v>218592.96482412063</v>
      </c>
      <c r="C20" s="119" t="e">
        <f>+IF('Data 2022'!D20=0,"",('Data 2022'!E20-'Data 2022'!#REF!)*1000000/'Data 2022'!D20)</f>
        <v>#REF!</v>
      </c>
      <c r="D20" s="120">
        <f>+IF('Data 2022'!D20=0,"",'Data 2022'!D20*1000/'Data 2022'!C20)</f>
        <v>2.3399376800517375</v>
      </c>
      <c r="E20" s="119" t="e">
        <f>+IF('Data 2022'!D20=0,"",('Data 2022'!E20-'Data 2022'!#REF!)*1000000/'Data 2022'!C20)</f>
        <v>#REF!</v>
      </c>
      <c r="F20" s="121" t="str">
        <f>+IF('Data 2022'!F20=0,"",('Data 2022'!G20)*1000000/'Data 2022'!F20)</f>
        <v/>
      </c>
      <c r="G20" s="121" t="str">
        <f>+IF('Data 2022'!F20=0,"",('Data 2022'!G20-'Data 2022'!H20)*1000000/'Data 2022'!F20)</f>
        <v/>
      </c>
      <c r="H20" s="120" t="str">
        <f>+IF('Data 2022'!F20=0,"",'Data 2022'!F20*1000/'Data 2022'!C20)</f>
        <v/>
      </c>
      <c r="I20" s="119" t="str">
        <f>+IF('Data 2022'!F20=0,"",('Data 2022'!G20-'Data 2022'!H20)*1000000/'Data 2022'!C20)</f>
        <v/>
      </c>
      <c r="J20" s="119">
        <f>+IF('Data 2022'!I20=0,"",('Data 2022'!J20)*1000000/'Data 2022'!I20)</f>
        <v>2035714.2857142859</v>
      </c>
      <c r="K20" s="119">
        <f>+IF('Data 2022'!I20=0,"",('Data 2022'!J20-'Data 2022'!K20)*1000000/'Data 2022'!I20)</f>
        <v>-107142.85714285709</v>
      </c>
      <c r="L20" s="120">
        <f>+IF('Data 2022'!I20=0,"",'Data 2022'!I20*1000/'Data 2022'!C20)</f>
        <v>0.16461873125992121</v>
      </c>
      <c r="M20" s="119">
        <f>+IF('Data 2022'!I20=0,"",('Data 2022'!J20-'Data 2022'!K20)*1000000/'Data 2022'!C20)</f>
        <v>-17.637721206420121</v>
      </c>
      <c r="N20" s="119" t="str">
        <f>+IF('Data 2022'!L20=0,"",('Data 2022'!M20)*1000000/'Data 2022'!L20)</f>
        <v/>
      </c>
      <c r="O20" s="119" t="str">
        <f>+IF('Data 2022'!L20=0,"",('Data 2022'!M20-'Data 2022'!N20)*1000000/'Data 2022'!L20)</f>
        <v/>
      </c>
      <c r="P20" s="120" t="str">
        <f>+IF('Data 2022'!L20=0,"",'Data 2022'!L20*1000/'Data 2022'!C20)</f>
        <v/>
      </c>
      <c r="Q20" s="119" t="str">
        <f>+IF('Data 2022'!L20=0,"",('Data 2022'!M20-'Data 2022'!N20)*1000000/'Data 2022'!C20)</f>
        <v/>
      </c>
      <c r="R20" s="119" t="str">
        <f>+IF('Data 2022'!O20=0,"",('Data 2022'!P20)*1000000/'Data 2022'!O20)</f>
        <v/>
      </c>
      <c r="S20" s="119" t="str">
        <f>+IF('Data 2022'!O20=0,"",('Data 2022'!P20-'Data 2022'!Q20)*1000000/'Data 2022'!O20)</f>
        <v/>
      </c>
      <c r="T20" s="120" t="str">
        <f>+IF('Data 2022'!O20=0,"",'Data 2022'!O20*1000/'Data 2022'!C20)</f>
        <v/>
      </c>
      <c r="U20" s="119" t="str">
        <f>+IF('Data 2022'!O20=0,"",('Data 2022'!P20-'Data 2022'!Q20)*1000000/'Data 2022'!C20)</f>
        <v/>
      </c>
      <c r="V20" s="119">
        <f>+IF('Data 2022'!X20=0,"",('Data 2022'!Y20)*1000000/'Data 2022'!X20)</f>
        <v>1110416.6666666667</v>
      </c>
      <c r="W20" s="119">
        <f>+IF('Data 2022'!X20=0,"",('Data 2022'!Y20-'Data 2022'!Z20)*1000000/'Data 2022'!X20)</f>
        <v>949999.99999999988</v>
      </c>
      <c r="X20" s="120">
        <f>+IF('Data 2022'!X20=0,"",'Data 2022'!X20*1000/'Data 2022'!C20)</f>
        <v>2.8220353930272211</v>
      </c>
      <c r="Y20" s="119">
        <f>+IF('Data 2022'!X20=0,"",('Data 2022'!Y20-'Data 2022'!Z20)*1000000/'Data 2022'!C20)</f>
        <v>2680.9336233758595</v>
      </c>
      <c r="Z20" s="119">
        <f>+IF('Data 2022'!AA20=0,"",('Data 2022'!AB20)*1000000/'Data 2022'!AA20)</f>
        <v>797642.43614931242</v>
      </c>
      <c r="AA20" s="119">
        <f>+IF('Data 2022'!AA20=0,"",('Data 2022'!AB20-'Data 2022'!AC20)*1000000/'Data 2022'!AA20)</f>
        <v>721021.61100196466</v>
      </c>
      <c r="AB20" s="120">
        <f>+IF('Data 2022'!AA20=0,"",'Data 2022'!AA20*1000/'Data 2022'!C20)</f>
        <v>2.9925333646892822</v>
      </c>
      <c r="AC20" s="119">
        <f>+IF('Data 2022'!AA20=0,"",('Data 2022'!AB20-'Data 2022'!AC20)*1000000/'Data 2022'!C20)</f>
        <v>2157.6812275853958</v>
      </c>
      <c r="AD20" s="119">
        <f>+IF('Data 2022'!AD20=0,"",('Data 2022'!AE20)*1000000/'Data 2022'!AD20)</f>
        <v>24032.042723631508</v>
      </c>
      <c r="AE20" s="119">
        <f>+IF('Data 2022'!AD20=0,"",('Data 2022'!AE20-'Data 2022'!AF20)*1000000/'Data 2022'!AD20)</f>
        <v>23364.485981308408</v>
      </c>
      <c r="AF20" s="120">
        <f>+IF('Data 2022'!AD20=0,"",'Data 2022'!AD20*1000/'Data 2022'!C20)</f>
        <v>4.4035510612028927</v>
      </c>
      <c r="AG20" s="119">
        <f>+IF('Data 2022'!AD20=0,"",('Data 2022'!AE20-'Data 2022'!AF20)*1000000/'Data 2022'!C20)</f>
        <v>102.88670703745076</v>
      </c>
      <c r="AH20" s="119">
        <f>+IF('Data 2022'!AG20=0,"",('Data 2022'!AH20)*1000000/'Data 2022'!AG20)</f>
        <v>145061.72839506174</v>
      </c>
      <c r="AI20" s="119">
        <f>+IF('Data 2022'!AG20=0,"",('Data 2022'!AH20-'Data 2022'!AI20)*1000000/'Data 2022'!AG20)</f>
        <v>142592.59259259261</v>
      </c>
      <c r="AJ20" s="120">
        <f>+IF('Data 2022'!AG20=0,"",'Data 2022'!AG20*1000/'Data 2022'!C20)</f>
        <v>1.9048738902933742</v>
      </c>
      <c r="AK20" s="119">
        <f>+IF('Data 2022'!AG20=0,"",('Data 2022'!AH20-'Data 2022'!AI20)*1000000/'Data 2022'!C20)</f>
        <v>271.62090657887001</v>
      </c>
      <c r="AL20" s="119">
        <f>+IF('Data 2022'!AJ20=0,"",('Data 2022'!AK20)*1000000/'Data 2022'!AJ20)</f>
        <v>217851.73978819972</v>
      </c>
      <c r="AM20" s="119">
        <f>+IF('Data 2022'!AJ20=0,"",('Data 2022'!AK20-'Data 2022'!AL20)*1000000/'Data 2022'!AJ20)</f>
        <v>193645.99092284418</v>
      </c>
      <c r="AN20" s="120">
        <f>+IF('Data 2022'!AJ20=0,"",'Data 2022'!AJ20*1000/'Data 2022'!C20)</f>
        <v>3.8861779058145687</v>
      </c>
      <c r="AO20" s="119">
        <f>+IF('Data 2022'!AJ20=0,"",('Data 2022'!AK20-'Data 2022'!AL20)*1000000/'Data 2022'!C20)</f>
        <v>752.54277147392554</v>
      </c>
      <c r="AP20" s="119" t="str">
        <f>+IF('Data 2022'!AM20=0,"",('Data 2022'!AN20)*1000000/'Data 2022'!AM20)</f>
        <v/>
      </c>
      <c r="AQ20" s="119" t="str">
        <f>+IF('Data 2022'!AM20=0,"",('Data 2022'!AN20-'Data 2022'!#REF!)*1000000/'Data 2022'!AM20)</f>
        <v/>
      </c>
      <c r="AR20" s="120" t="str">
        <f>+IF('Data 2022'!AM20=0,"",'Data 2022'!AM20*1000/'Data 2022'!C20)</f>
        <v/>
      </c>
      <c r="AS20" s="119" t="str">
        <f>+IF('Data 2022'!AM20=0,"",('Data 2022'!AN20-'Data 2022'!#REF!)*1000000/'Data 2022'!C20)</f>
        <v/>
      </c>
      <c r="AT20" s="119" t="str">
        <f>+IF('Data 2022'!AO20=0,"",('Data 2022'!AP20)*1000000/'Data 2022'!AO20)</f>
        <v/>
      </c>
      <c r="AU20" s="119" t="str">
        <f>+IF('Data 2022'!AO20=0,"",('Data 2022'!AP20-'Data 2022'!#REF!)*1000000/'Data 2022'!AO20)</f>
        <v/>
      </c>
      <c r="AV20" s="120" t="str">
        <f>+IF('Data 2022'!AO20=0,"",'Data 2022'!AO20*1000/'Data 2022'!C20)</f>
        <v/>
      </c>
      <c r="AW20" s="119" t="str">
        <f>+IF('Data 2022'!AO20=0,"",('Data 2022'!AP20-'Data 2022'!#REF!)*1000000/'Data 2022'!C20)</f>
        <v/>
      </c>
      <c r="AX20" s="119">
        <f>+IF('Data 2022'!U20=0,"",('Data 2022'!V20)*1000000/'Data 2022'!U20)</f>
        <v>538461.5384615385</v>
      </c>
      <c r="AY20" s="119">
        <f>+IF('Data 2022'!U20=0,"",('Data 2022'!V20-'Data 2022'!W20)*1000000/'Data 2022'!U20)</f>
        <v>266272.18934911245</v>
      </c>
      <c r="AZ20" s="120">
        <f>+IF('Data 2022'!U20=0,"",'Data 2022'!U20*1000/'Data 2022'!C20)</f>
        <v>0.99359162796166733</v>
      </c>
      <c r="BA20" s="119">
        <f>+IF('Data 2022'!U20=0,"",('Data 2022'!V20-'Data 2022'!W20)*1000000/'Data 2022'!C20)</f>
        <v>264.56581809630194</v>
      </c>
      <c r="BB20" s="119" t="str">
        <f>+IF(AT20="","",+IF('Data 2022'!BC20=0,0,('Data 2022'!BD20)*1000000/'Data 2022'!BC20))</f>
        <v/>
      </c>
      <c r="BC20" s="119" t="str">
        <f>+IF(AU20="","",+IF('Data 2022'!BC20=0,"",('Data 2022'!BD20-'Data 2022'!BE20)*1000000/'Data 2022'!BC20))</f>
        <v/>
      </c>
      <c r="BD20" s="120" t="str">
        <f>+IF(AV20="","",IF('Data 2022'!BC20=0,"",'Data 2022'!BC20*1000/'Data 2022'!C20))</f>
        <v/>
      </c>
      <c r="BE20" s="119" t="str">
        <f>+IF(AW20="","",IF('Data 2022'!BC20=0,"",('Data 2022'!BD20-'Data 2022'!BE20)*1000000/'Data 2022'!C20))</f>
        <v/>
      </c>
      <c r="BF20" s="119">
        <f>+IF('Data 2022'!BC20-'Data 2022'!BF20=0,"",('Data 2022'!BD20-'Data 2022'!BG20)*1000000/('Data 2022'!BC20-'Data 2022'!BF20))</f>
        <v>416817.35985533462</v>
      </c>
      <c r="BG20" s="119" t="e">
        <f>+IF('Data 2022'!BC20-'Data 2022'!BF20=0,"",('Data 2022'!BD20-'Data 2022'!BE20-'Data 2022'!BG20-'Data 2022'!#REF!)*1000000/('Data 2022'!BC20-'Data 2022'!BF20))</f>
        <v>#REF!</v>
      </c>
      <c r="BH20" s="120">
        <f>+IF('Data 2022'!BC20-'Data 2022'!BF20=0,"",('Data 2022'!BC20-'Data 2022'!BF20)*1000/'Data 2022'!C20)</f>
        <v>19.507319654300662</v>
      </c>
      <c r="BI20" s="119" t="e">
        <f>+IF('Data 2022'!BC20-'Data 2022'!BF20=0,"",('Data 2022'!BD20-'Data 2022'!BE20-'Data 2022'!BG20-'Data 2022'!#REF!)*1000000/'Data 2022'!C20)</f>
        <v>#REF!</v>
      </c>
      <c r="BJ20" s="119" t="str">
        <f>+IF('Data 2022'!BF20=0,"",('Data 2022'!BG20)*1000000/'Data 2022'!BF20)</f>
        <v/>
      </c>
      <c r="BK20" s="119" t="str">
        <f>+IF('Data 2022'!BF20=0,"",('Data 2022'!BG20-'Data 2022'!#REF!)*1000000/'Data 2022'!BF20)</f>
        <v/>
      </c>
      <c r="BL20" s="120" t="str">
        <f>+IF('Data 2022'!BF20=0,"",'Data 2022'!BF20*1000/'Data 2022'!C20)</f>
        <v/>
      </c>
      <c r="BM20" s="119" t="str">
        <f>+IF('Data 2022'!BF20=0,"",('Data 2022'!BG20-'Data 2022'!#REF!)*1000000/'Data 2022'!C20)</f>
        <v/>
      </c>
      <c r="BN20" s="119">
        <f>+IF('Data 2022'!L20+'Data 2022'!O20+'Data 2022'!X20+'Data 2022'!AA20=0,"",('Data 2022'!M20+'Data 2022'!P20+'Data 2022'!Y20+'Data 2022'!AB20)*1000000/('Data 2022'!L20+'Data 2022'!O20+'Data 2022'!X20+'Data 2022'!AA20))</f>
        <v>949443.88270980783</v>
      </c>
      <c r="BO20" s="119">
        <f>+IF('Data 2022'!L20+'Data 2022'!O20+'Data 2022'!X20+'Data 2022'!AA20=0,"",('Data 2022'!M20-'Data 2022'!N20+'Data 2022'!P20-'Data 2022'!Q20+'Data 2022'!Y20-'Data 2022'!Z20+'Data 2022'!AB20-'Data 2022'!AC20)*1000000/('Data 2022'!L20+'Data 2022'!O20+'Data 2022'!X20+'Data 2022'!AA20))</f>
        <v>832153.690596562</v>
      </c>
      <c r="BP20" s="120">
        <f>+('Data 2022'!L20+'Data 2022'!O20+'Data 2022'!X20+'Data 2022'!AA20)*1000/'Data 2022'!C20</f>
        <v>5.8145687577165033</v>
      </c>
      <c r="BQ20" s="119">
        <f>+('Data 2022'!M20-'Data 2022'!N20+'Data 2022'!P20-'Data 2022'!Q20+'Data 2022'!Y20-'Data 2022'!Z20+'Data 2022'!AB20-'Data 2022'!AC20)*1000000/('Data 2022'!C20)</f>
        <v>4838.6148509612549</v>
      </c>
      <c r="BR20" s="122" t="str">
        <f>+IF('Data 2022'!AU20=0,"",'Data 2022'!AU20*1000/'Data 2022'!$C20)</f>
        <v/>
      </c>
      <c r="BS20" s="122" t="str">
        <f>+IF('Data 2022'!AV20=0,"",'Data 2022'!AV20*1000/'Data 2022'!$C20)</f>
        <v/>
      </c>
      <c r="BT20" s="122">
        <f>+IF('Data 2022'!AS20=0,"",'Data 2022'!AS20*1000/'Data 2022'!$C20)</f>
        <v>1.8766535363631018</v>
      </c>
      <c r="BU20" s="122">
        <f>+IF('Data 2022'!AT20=0,"",'Data 2022'!AT20*1000/'Data 2022'!$C20)</f>
        <v>0.36745252513375271</v>
      </c>
      <c r="BV20" s="122" t="str">
        <f>+IF('Data 2022'!AU20=0,"",'Data 2022'!AU20*1000/'Data 2022'!$C20)</f>
        <v/>
      </c>
      <c r="BW20" s="122" t="str">
        <f>+IF('Data 2022'!AV20=0,"",'Data 2022'!AV20*1000/'Data 2022'!$C20)</f>
        <v/>
      </c>
      <c r="BX20" s="122">
        <f>+IF('Data 2022'!AW20=0,"",'Data 2022'!AW20*1000/'Data 2022'!$C20)</f>
        <v>1.6214945029102239</v>
      </c>
      <c r="BY20" s="122">
        <f>+IF('Data 2022'!AX20=0,"",'Data 2022'!AX20*1000/'Data 2022'!$C20)</f>
        <v>0.2598624257745899</v>
      </c>
      <c r="BZ20" s="122">
        <f>+IF('Data 2022'!AY20=0,"",'Data 2022'!AY20*1000/'Data 2022'!$C20)</f>
        <v>1.4945029102239991</v>
      </c>
      <c r="CA20" s="122">
        <f>+IF('Data 2022'!AZ20=0,"",'Data 2022'!AZ20*1000/'Data 2022'!$C20)</f>
        <v>0.40684343582809102</v>
      </c>
      <c r="CB20" s="122">
        <f>+IF('Data 2022'!BA20=0,"",'Data 2022'!BA20*1000/'Data 2022'!$C20)</f>
        <v>4.9926509494973246</v>
      </c>
      <c r="CC20" s="122">
        <f>+IF('Data 2022'!BB20=0,"",'Data 2022'!BB20*1000/'Data 2022'!$C20)</f>
        <v>1.0341583867364337</v>
      </c>
    </row>
    <row r="21" spans="1:81" x14ac:dyDescent="0.25">
      <c r="A21" s="92" t="s">
        <v>18</v>
      </c>
      <c r="B21" s="119">
        <f>+IF('Data 2022'!D21=0,"",('Data 2022'!E21)*1000000/'Data 2022'!D21)</f>
        <v>295185.07372855855</v>
      </c>
      <c r="C21" s="119" t="e">
        <f>+IF('Data 2022'!D21=0,"",('Data 2022'!E21-'Data 2022'!#REF!)*1000000/'Data 2022'!D21)</f>
        <v>#REF!</v>
      </c>
      <c r="D21" s="120">
        <f>+IF('Data 2022'!D21=0,"",'Data 2022'!D21*1000/'Data 2022'!C21)</f>
        <v>2.062950086913335</v>
      </c>
      <c r="E21" s="119" t="e">
        <f>+IF('Data 2022'!D21=0,"",('Data 2022'!E21-'Data 2022'!#REF!)*1000000/'Data 2022'!C21)</f>
        <v>#REF!</v>
      </c>
      <c r="F21" s="121">
        <f>+IF('Data 2022'!F21=0,"",('Data 2022'!G21)*1000000/'Data 2022'!F21)</f>
        <v>1378000</v>
      </c>
      <c r="G21" s="121">
        <f>+IF('Data 2022'!F21=0,"",('Data 2022'!G21-'Data 2022'!H21)*1000000/'Data 2022'!F21)</f>
        <v>1232000</v>
      </c>
      <c r="H21" s="120">
        <f>+IF('Data 2022'!F21=0,"",'Data 2022'!F21*1000/'Data 2022'!C21)</f>
        <v>3.1040476781723367E-2</v>
      </c>
      <c r="I21" s="119">
        <f>+IF('Data 2022'!F21=0,"",('Data 2022'!G21-'Data 2022'!H21)*1000000/'Data 2022'!C21)</f>
        <v>38.24186739508319</v>
      </c>
      <c r="J21" s="119">
        <f>+IF('Data 2022'!I21=0,"",('Data 2022'!J21)*1000000/'Data 2022'!I21)</f>
        <v>1279764.9034424853</v>
      </c>
      <c r="K21" s="119">
        <f>+IF('Data 2022'!I21=0,"",('Data 2022'!J21-'Data 2022'!K21)*1000000/'Data 2022'!I21)</f>
        <v>1107808.564231738</v>
      </c>
      <c r="L21" s="120">
        <f>+IF('Data 2022'!I21=0,"",'Data 2022'!I21*1000/'Data 2022'!C21)</f>
        <v>0.36969207847032531</v>
      </c>
      <c r="M21" s="119">
        <f>+IF('Data 2022'!I21=0,"",('Data 2022'!J21-'Data 2022'!K21)*1000000/'Data 2022'!C21)</f>
        <v>409.54805065805812</v>
      </c>
      <c r="N21" s="119">
        <f>+IF('Data 2022'!L21=0,"",('Data 2022'!M21)*1000000/'Data 2022'!L21)</f>
        <v>781910.02367797948</v>
      </c>
      <c r="O21" s="119">
        <f>+IF('Data 2022'!L21=0,"",('Data 2022'!M21-'Data 2022'!N21)*1000000/'Data 2022'!L21)</f>
        <v>704419.88950276247</v>
      </c>
      <c r="P21" s="120">
        <f>+IF('Data 2022'!L21=0,"",'Data 2022'!L21*1000/'Data 2022'!C21)</f>
        <v>1.9664142041221753</v>
      </c>
      <c r="Q21" s="119">
        <f>+IF('Data 2022'!L21=0,"",('Data 2022'!M21-'Data 2022'!N21)*1000000/'Data 2022'!C21)</f>
        <v>1385.1812763844052</v>
      </c>
      <c r="R21" s="119">
        <f>+IF('Data 2022'!O21=0,"",('Data 2022'!P21)*1000000/'Data 2022'!O21)</f>
        <v>48282.902154371208</v>
      </c>
      <c r="S21" s="119">
        <f>+IF('Data 2022'!O21=0,"",('Data 2022'!P21-'Data 2022'!Q21)*1000000/'Data 2022'!O21)</f>
        <v>48282.902154371208</v>
      </c>
      <c r="T21" s="120">
        <f>+IF('Data 2022'!O21=0,"",'Data 2022'!O21*1000/'Data 2022'!C21)</f>
        <v>10.186553265458157</v>
      </c>
      <c r="U21" s="119">
        <f>+IF('Data 2022'!O21=0,"",('Data 2022'!P21-'Data 2022'!Q21)*1000000/'Data 2022'!C21)</f>
        <v>491.83635460640676</v>
      </c>
      <c r="V21" s="119">
        <f>+IF('Data 2022'!X21=0,"",('Data 2022'!Y21)*1000000/'Data 2022'!X21)</f>
        <v>896594.82758620696</v>
      </c>
      <c r="W21" s="119">
        <f>+IF('Data 2022'!X21=0,"",('Data 2022'!Y21-'Data 2022'!Z21)*1000000/'Data 2022'!X21)</f>
        <v>732306.03448275861</v>
      </c>
      <c r="X21" s="120">
        <f>+IF('Data 2022'!X21=0,"",'Data 2022'!X21*1000/'Data 2022'!C21)</f>
        <v>1.4402781226719643</v>
      </c>
      <c r="Y21" s="119">
        <f>+IF('Data 2022'!X21=0,"",('Data 2022'!Y21-'Data 2022'!Z21)*1000000/'Data 2022'!C21)</f>
        <v>1054.7243605661783</v>
      </c>
      <c r="Z21" s="119">
        <f>+IF('Data 2022'!AA21=0,"",('Data 2022'!AB21)*1000000/'Data 2022'!AA21)</f>
        <v>751725.04957038991</v>
      </c>
      <c r="AA21" s="119">
        <f>+IF('Data 2022'!AA21=0,"",('Data 2022'!AB21-'Data 2022'!AC21)*1000000/'Data 2022'!AA21)</f>
        <v>714791.80436219438</v>
      </c>
      <c r="AB21" s="120">
        <f>+IF('Data 2022'!AA21=0,"",'Data 2022'!AA21*1000/'Data 2022'!C21)</f>
        <v>2.3482120685373729</v>
      </c>
      <c r="AC21" s="119">
        <f>+IF('Data 2022'!AA21=0,"",('Data 2022'!AB21-'Data 2022'!AC21)*1000000/'Data 2022'!C21)</f>
        <v>1678.4827414949095</v>
      </c>
      <c r="AD21" s="119">
        <f>+IF('Data 2022'!AD21=0,"",('Data 2022'!AE21)*1000000/'Data 2022'!AD21)</f>
        <v>21800.915948275862</v>
      </c>
      <c r="AE21" s="119">
        <f>+IF('Data 2022'!AD21=0,"",('Data 2022'!AE21-'Data 2022'!AF21)*1000000/'Data 2022'!AD21)</f>
        <v>21740.301724137931</v>
      </c>
      <c r="AF21" s="120">
        <f>+IF('Data 2022'!AD21=0,"",'Data 2022'!AD21*1000/'Data 2022'!C21)</f>
        <v>4.608889992550286</v>
      </c>
      <c r="AG21" s="119">
        <f>+IF('Data 2022'!AD21=0,"",('Data 2022'!AE21-'Data 2022'!AF21)*1000000/'Data 2022'!C21)</f>
        <v>100.19865905140303</v>
      </c>
      <c r="AH21" s="119">
        <f>+IF('Data 2022'!AG21=0,"",('Data 2022'!AH21)*1000000/'Data 2022'!AG21)</f>
        <v>149141.51925078043</v>
      </c>
      <c r="AI21" s="119">
        <f>+IF('Data 2022'!AG21=0,"",('Data 2022'!AH21-'Data 2022'!AI21)*1000000/'Data 2022'!AG21)</f>
        <v>149141.51925078043</v>
      </c>
      <c r="AJ21" s="120">
        <f>+IF('Data 2022'!AG21=0,"",'Data 2022'!AG21*1000/'Data 2022'!C21)</f>
        <v>3.5795877824683386</v>
      </c>
      <c r="AK21" s="119">
        <f>+IF('Data 2022'!AG21=0,"",('Data 2022'!AH21-'Data 2022'!AI21)*1000000/'Data 2022'!C21)</f>
        <v>533.86516016886014</v>
      </c>
      <c r="AL21" s="119">
        <f>+IF('Data 2022'!AJ21=0,"",('Data 2022'!AK21)*1000000/'Data 2022'!AJ21)</f>
        <v>152251.61835068956</v>
      </c>
      <c r="AM21" s="119">
        <f>+IF('Data 2022'!AJ21=0,"",('Data 2022'!AK21-'Data 2022'!AL21)*1000000/'Data 2022'!AJ21)</f>
        <v>151920.91190543203</v>
      </c>
      <c r="AN21" s="120">
        <f>+IF('Data 2022'!AJ21=0,"",'Data 2022'!AJ21*1000/'Data 2022'!C21)</f>
        <v>4.4114725602185247</v>
      </c>
      <c r="AO21" s="119">
        <f>+IF('Data 2022'!AJ21=0,"",('Data 2022'!AK21-'Data 2022'!AL21)*1000000/'Data 2022'!C21)</f>
        <v>670.19493419418927</v>
      </c>
      <c r="AP21" s="119">
        <f>+IF('Data 2022'!AM21=0,"",('Data 2022'!AN21)*1000000/'Data 2022'!AM21)</f>
        <v>65680.880330123793</v>
      </c>
      <c r="AQ21" s="119" t="e">
        <f>+IF('Data 2022'!AM21=0,"",('Data 2022'!AN21-'Data 2022'!#REF!)*1000000/'Data 2022'!AM21)</f>
        <v>#REF!</v>
      </c>
      <c r="AR21" s="120">
        <f>+IF('Data 2022'!AM21=0,"",'Data 2022'!AM21*1000/'Data 2022'!C21)</f>
        <v>0.90265706481251551</v>
      </c>
      <c r="AS21" s="119" t="e">
        <f>+IF('Data 2022'!AM21=0,"",('Data 2022'!AN21-'Data 2022'!#REF!)*1000000/'Data 2022'!C21)</f>
        <v>#REF!</v>
      </c>
      <c r="AT21" s="119">
        <f>+IF('Data 2022'!AO21=0,"",('Data 2022'!AP21)*1000000/'Data 2022'!AO21)</f>
        <v>62703.713598717608</v>
      </c>
      <c r="AU21" s="119" t="e">
        <f>+IF('Data 2022'!AO21=0,"",('Data 2022'!AP21-'Data 2022'!#REF!)*1000000/'Data 2022'!AO21)</f>
        <v>#REF!</v>
      </c>
      <c r="AV21" s="120">
        <f>+IF('Data 2022'!AO21=0,"",'Data 2022'!AO21*1000/'Data 2022'!C21)</f>
        <v>1.1618450459399057</v>
      </c>
      <c r="AW21" s="119" t="e">
        <f>+IF('Data 2022'!AO21=0,"",('Data 2022'!AP21-'Data 2022'!#REF!)*1000000/'Data 2022'!C21)</f>
        <v>#REF!</v>
      </c>
      <c r="AX21" s="119">
        <f>+IF('Data 2022'!U21=0,"",('Data 2022'!V21)*1000000/'Data 2022'!U21)</f>
        <v>643717.15241280454</v>
      </c>
      <c r="AY21" s="119">
        <f>+IF('Data 2022'!U21=0,"",('Data 2022'!V21-'Data 2022'!W21)*1000000/'Data 2022'!U21)</f>
        <v>321882.46536072629</v>
      </c>
      <c r="AZ21" s="120">
        <f>+IF('Data 2022'!U21=0,"",'Data 2022'!U21*1000/'Data 2022'!C21)</f>
        <v>0.64967717904147004</v>
      </c>
      <c r="BA21" s="119">
        <f>+IF('Data 2022'!U21=0,"",('Data 2022'!V21-'Data 2022'!W21)*1000000/'Data 2022'!C21)</f>
        <v>209.11969207847037</v>
      </c>
      <c r="BB21" s="119">
        <f>+IF(AT21="","",+IF('Data 2022'!BC21=0,0,('Data 2022'!BD21)*1000000/'Data 2022'!BC21))</f>
        <v>244716.91210097866</v>
      </c>
      <c r="BC21" s="119" t="e">
        <f>+IF(AU21="","",+IF('Data 2022'!BC21=0,"",('Data 2022'!BD21-'Data 2022'!BE21)*1000000/'Data 2022'!BC21))</f>
        <v>#REF!</v>
      </c>
      <c r="BD21" s="120">
        <f>+IF(AV21="","",IF('Data 2022'!BC21=0,"",'Data 2022'!BC21*1000/'Data 2022'!C21))</f>
        <v>33.936553265458159</v>
      </c>
      <c r="BE21" s="119" t="e">
        <f>+IF(AW21="","",IF('Data 2022'!BC21=0,"",('Data 2022'!BD21-'Data 2022'!BE21)*1000000/'Data 2022'!C21))</f>
        <v>#REF!</v>
      </c>
      <c r="BF21" s="119">
        <f>+IF('Data 2022'!BC21-'Data 2022'!BF21=0,"",('Data 2022'!BD21-'Data 2022'!BG21)*1000000/('Data 2022'!BC21-'Data 2022'!BF21))</f>
        <v>256422.44275849976</v>
      </c>
      <c r="BG21" s="119" t="e">
        <f>+IF('Data 2022'!BC21-'Data 2022'!BF21=0,"",('Data 2022'!BD21-'Data 2022'!BE21-'Data 2022'!BG21-'Data 2022'!#REF!)*1000000/('Data 2022'!BC21-'Data 2022'!BF21))</f>
        <v>#REF!</v>
      </c>
      <c r="BH21" s="120">
        <f>+IF('Data 2022'!BC21-'Data 2022'!BF21=0,"",('Data 2022'!BC21-'Data 2022'!BF21)*1000/'Data 2022'!C21)</f>
        <v>31.872051154705737</v>
      </c>
      <c r="BI21" s="119" t="e">
        <f>+IF('Data 2022'!BC21-'Data 2022'!BF21=0,"",('Data 2022'!BD21-'Data 2022'!BE21-'Data 2022'!BG21-'Data 2022'!#REF!)*1000000/'Data 2022'!C21)</f>
        <v>#REF!</v>
      </c>
      <c r="BJ21" s="119">
        <f>+IF('Data 2022'!BF21=0,"",('Data 2022'!BG21)*1000000/'Data 2022'!BF21)</f>
        <v>64005.412719891756</v>
      </c>
      <c r="BK21" s="119" t="e">
        <f>+IF('Data 2022'!BF21=0,"",('Data 2022'!BG21-'Data 2022'!#REF!)*1000000/'Data 2022'!BF21)</f>
        <v>#REF!</v>
      </c>
      <c r="BL21" s="120">
        <f>+IF('Data 2022'!BF21=0,"",'Data 2022'!BF21*1000/'Data 2022'!C21)</f>
        <v>2.0645021107524206</v>
      </c>
      <c r="BM21" s="119" t="e">
        <f>+IF('Data 2022'!BF21=0,"",('Data 2022'!BG21-'Data 2022'!#REF!)*1000000/'Data 2022'!C21)</f>
        <v>#REF!</v>
      </c>
      <c r="BN21" s="119">
        <f>+IF('Data 2022'!L21+'Data 2022'!O21+'Data 2022'!X21+'Data 2022'!AA21=0,"",('Data 2022'!M21+'Data 2022'!P21+'Data 2022'!Y21+'Data 2022'!AB21)*1000000/('Data 2022'!L21+'Data 2022'!O21+'Data 2022'!X21+'Data 2022'!AA21))</f>
        <v>319039.2741009015</v>
      </c>
      <c r="BO21" s="119">
        <f>+IF('Data 2022'!L21+'Data 2022'!O21+'Data 2022'!X21+'Data 2022'!AA21=0,"",('Data 2022'!M21-'Data 2022'!N21+'Data 2022'!P21-'Data 2022'!Q21+'Data 2022'!Y21-'Data 2022'!Z21+'Data 2022'!AB21-'Data 2022'!AC21)*1000000/('Data 2022'!L21+'Data 2022'!O21+'Data 2022'!X21+'Data 2022'!AA21))</f>
        <v>289197.18830928596</v>
      </c>
      <c r="BP21" s="120">
        <f>+('Data 2022'!L21+'Data 2022'!O21+'Data 2022'!X21+'Data 2022'!AA21)*1000/'Data 2022'!C21</f>
        <v>15.941457660789672</v>
      </c>
      <c r="BQ21" s="119">
        <f>+('Data 2022'!M21-'Data 2022'!N21+'Data 2022'!P21-'Data 2022'!Q21+'Data 2022'!Y21-'Data 2022'!Z21+'Data 2022'!AB21-'Data 2022'!AC21)*1000000/('Data 2022'!C21)</f>
        <v>4610.2247330518994</v>
      </c>
      <c r="BR21" s="122">
        <f>+IF('Data 2022'!AU21=0,"",'Data 2022'!AU21*1000/'Data 2022'!$C21)</f>
        <v>1.4589024087409983</v>
      </c>
      <c r="BS21" s="122">
        <f>+IF('Data 2022'!AV21=0,"",'Data 2022'!AV21*1000/'Data 2022'!$C21)</f>
        <v>0.24832381425378694</v>
      </c>
      <c r="BT21" s="122">
        <f>+IF('Data 2022'!AS21=0,"",'Data 2022'!AS21*1000/'Data 2022'!$C21)</f>
        <v>0.3104047678172337</v>
      </c>
      <c r="BU21" s="122">
        <f>+IF('Data 2022'!AT21=0,"",'Data 2022'!AT21*1000/'Data 2022'!$C21)</f>
        <v>9.3121430345170106E-2</v>
      </c>
      <c r="BV21" s="122">
        <f>+IF('Data 2022'!AU21=0,"",'Data 2022'!AU21*1000/'Data 2022'!$C21)</f>
        <v>1.4589024087409983</v>
      </c>
      <c r="BW21" s="122">
        <f>+IF('Data 2022'!AV21=0,"",'Data 2022'!AV21*1000/'Data 2022'!$C21)</f>
        <v>0.24832381425378694</v>
      </c>
      <c r="BX21" s="122">
        <f>+IF('Data 2022'!AW21=0,"",'Data 2022'!AW21*1000/'Data 2022'!$C21)</f>
        <v>0.93121430345170098</v>
      </c>
      <c r="BY21" s="122">
        <f>+IF('Data 2022'!AX21=0,"",'Data 2022'!AX21*1000/'Data 2022'!$C21)</f>
        <v>0.15520238390861685</v>
      </c>
      <c r="BZ21" s="122">
        <f>+IF('Data 2022'!AY21=0,"",'Data 2022'!AY21*1000/'Data 2022'!$C21)</f>
        <v>0.93121430345170098</v>
      </c>
      <c r="CA21" s="122">
        <f>+IF('Data 2022'!AZ21=0,"",'Data 2022'!AZ21*1000/'Data 2022'!$C21)</f>
        <v>0.2793642910355103</v>
      </c>
      <c r="CB21" s="122">
        <f>+IF('Data 2022'!BA21=0,"",'Data 2022'!BA21*1000/'Data 2022'!$C21)</f>
        <v>3.6627762602433571</v>
      </c>
      <c r="CC21" s="122">
        <f>+IF('Data 2022'!BB21=0,"",'Data 2022'!BB21*1000/'Data 2022'!$C21)</f>
        <v>0.77601191954308413</v>
      </c>
    </row>
    <row r="22" spans="1:81" x14ac:dyDescent="0.25">
      <c r="A22" s="92" t="s">
        <v>62</v>
      </c>
      <c r="B22" s="119">
        <f>+IF('Data 2022'!D22=0,"",('Data 2022'!E22)*1000000/'Data 2022'!D22)</f>
        <v>285475.79298831389</v>
      </c>
      <c r="C22" s="119" t="e">
        <f>+IF('Data 2022'!D22=0,"",('Data 2022'!E22-'Data 2022'!#REF!)*1000000/'Data 2022'!D22)</f>
        <v>#REF!</v>
      </c>
      <c r="D22" s="120">
        <f>+IF('Data 2022'!D22=0,"",'Data 2022'!D22*1000/'Data 2022'!C22)</f>
        <v>1.8667996384828747</v>
      </c>
      <c r="E22" s="119" t="e">
        <f>+IF('Data 2022'!D22=0,"",('Data 2022'!E22-'Data 2022'!#REF!)*1000000/'Data 2022'!C22)</f>
        <v>#REF!</v>
      </c>
      <c r="F22" s="121">
        <f>+IF('Data 2022'!F22=0,"",('Data 2022'!G22)*1000000/'Data 2022'!F22)</f>
        <v>700000</v>
      </c>
      <c r="G22" s="121">
        <f>+IF('Data 2022'!F22=0,"",('Data 2022'!G22-'Data 2022'!H22)*1000000/'Data 2022'!F22)</f>
        <v>697500</v>
      </c>
      <c r="H22" s="120">
        <f>+IF('Data 2022'!F22=0,"",'Data 2022'!F22*1000/'Data 2022'!C22)</f>
        <v>0.12466107769501668</v>
      </c>
      <c r="I22" s="119">
        <f>+IF('Data 2022'!F22=0,"",('Data 2022'!G22-'Data 2022'!H22)*1000000/'Data 2022'!C22)</f>
        <v>86.951101692274136</v>
      </c>
      <c r="J22" s="119">
        <f>+IF('Data 2022'!I22=0,"",('Data 2022'!J22)*1000000/'Data 2022'!I22)</f>
        <v>1731034.4827586208</v>
      </c>
      <c r="K22" s="119">
        <f>+IF('Data 2022'!I22=0,"",('Data 2022'!J22-'Data 2022'!K22)*1000000/'Data 2022'!I22)</f>
        <v>1462068.9655172417</v>
      </c>
      <c r="L22" s="120">
        <f>+IF('Data 2022'!I22=0,"",'Data 2022'!I22*1000/'Data 2022'!C22)</f>
        <v>0.45189640664443542</v>
      </c>
      <c r="M22" s="119">
        <f>+IF('Data 2022'!I22=0,"",('Data 2022'!J22-'Data 2022'!K22)*1000000/'Data 2022'!C22)</f>
        <v>660.70371178358846</v>
      </c>
      <c r="N22" s="119">
        <f>+IF('Data 2022'!L22=0,"",('Data 2022'!M22)*1000000/'Data 2022'!L22)</f>
        <v>385104.4504995459</v>
      </c>
      <c r="O22" s="119">
        <f>+IF('Data 2022'!L22=0,"",('Data 2022'!M22-'Data 2022'!N22)*1000000/'Data 2022'!L22)</f>
        <v>319709.35513169842</v>
      </c>
      <c r="P22" s="120">
        <f>+IF('Data 2022'!L22=0,"",'Data 2022'!L22*1000/'Data 2022'!C22)</f>
        <v>3.4312961635553338</v>
      </c>
      <c r="Q22" s="119">
        <f>+IF('Data 2022'!L22=0,"",('Data 2022'!M22-'Data 2022'!N22)*1000000/'Data 2022'!C22)</f>
        <v>1097.0174837161464</v>
      </c>
      <c r="R22" s="119">
        <f>+IF('Data 2022'!O22=0,"",('Data 2022'!P22)*1000000/'Data 2022'!O22)</f>
        <v>50438.596491228069</v>
      </c>
      <c r="S22" s="119">
        <f>+IF('Data 2022'!O22=0,"",('Data 2022'!P22-'Data 2022'!Q22)*1000000/'Data 2022'!O22)</f>
        <v>50438.596491228069</v>
      </c>
      <c r="T22" s="120">
        <f>+IF('Data 2022'!O22=0,"",'Data 2022'!O22*1000/'Data 2022'!C22)</f>
        <v>7.1056814286159504</v>
      </c>
      <c r="U22" s="119">
        <f>+IF('Data 2022'!O22=0,"",('Data 2022'!P22-'Data 2022'!Q22)*1000000/'Data 2022'!C22)</f>
        <v>358.40059837317295</v>
      </c>
      <c r="V22" s="119">
        <f>+IF('Data 2022'!X22=0,"",('Data 2022'!Y22)*1000000/'Data 2022'!X22)</f>
        <v>905422.44640605303</v>
      </c>
      <c r="W22" s="119">
        <f>+IF('Data 2022'!X22=0,"",('Data 2022'!Y22-'Data 2022'!Z22)*1000000/'Data 2022'!X22)</f>
        <v>785624.21185372013</v>
      </c>
      <c r="X22" s="120">
        <f>+IF('Data 2022'!X22=0,"",'Data 2022'!X22*1000/'Data 2022'!C22)</f>
        <v>2.4714058653037054</v>
      </c>
      <c r="Y22" s="119">
        <f>+IF('Data 2022'!X22=0,"",('Data 2022'!Y22-'Data 2022'!Z22)*1000000/'Data 2022'!C22)</f>
        <v>1941.5962850998847</v>
      </c>
      <c r="Z22" s="119">
        <f>+IF('Data 2022'!AA22=0,"",('Data 2022'!AB22)*1000000/'Data 2022'!AA22)</f>
        <v>766766.76676676667</v>
      </c>
      <c r="AA22" s="119">
        <f>+IF('Data 2022'!AA22=0,"",('Data 2022'!AB22-'Data 2022'!AC22)*1000000/'Data 2022'!AA22)</f>
        <v>690690.69069069065</v>
      </c>
      <c r="AB22" s="120">
        <f>+IF('Data 2022'!AA22=0,"",'Data 2022'!AA22*1000/'Data 2022'!C22)</f>
        <v>3.1134104154330413</v>
      </c>
      <c r="AC22" s="119">
        <f>+IF('Data 2022'!AA22=0,"",('Data 2022'!AB22-'Data 2022'!AC22)*1000000/'Data 2022'!C22)</f>
        <v>2150.4035902390378</v>
      </c>
      <c r="AD22" s="119">
        <f>+IF('Data 2022'!AD22=0,"",('Data 2022'!AE22)*1000000/'Data 2022'!AD22)</f>
        <v>31707.317073170732</v>
      </c>
      <c r="AE22" s="119">
        <f>+IF('Data 2022'!AD22=0,"",('Data 2022'!AE22-'Data 2022'!AF22)*1000000/'Data 2022'!AD22)</f>
        <v>31707.317073170732</v>
      </c>
      <c r="AF22" s="120">
        <f>+IF('Data 2022'!AD22=0,"",'Data 2022'!AD22*1000/'Data 2022'!C22)</f>
        <v>2.5555520927478419</v>
      </c>
      <c r="AG22" s="119">
        <f>+IF('Data 2022'!AD22=0,"",('Data 2022'!AE22-'Data 2022'!AF22)*1000000/'Data 2022'!C22)</f>
        <v>81.029700501760843</v>
      </c>
      <c r="AH22" s="119">
        <f>+IF('Data 2022'!AG22=0,"",('Data 2022'!AH22)*1000000/'Data 2022'!AG22)</f>
        <v>137288.13559322033</v>
      </c>
      <c r="AI22" s="119">
        <f>+IF('Data 2022'!AG22=0,"",('Data 2022'!AH22-'Data 2022'!AI22)*1000000/'Data 2022'!AG22)</f>
        <v>137288.13559322033</v>
      </c>
      <c r="AJ22" s="120">
        <f>+IF('Data 2022'!AG22=0,"",'Data 2022'!AG22*1000/'Data 2022'!C22)</f>
        <v>1.838750896001496</v>
      </c>
      <c r="AK22" s="119">
        <f>+IF('Data 2022'!AG22=0,"",('Data 2022'!AH22-'Data 2022'!AI22)*1000000/'Data 2022'!C22)</f>
        <v>252.43868233240877</v>
      </c>
      <c r="AL22" s="119">
        <f>+IF('Data 2022'!AJ22=0,"",('Data 2022'!AK22)*1000000/'Data 2022'!AJ22)</f>
        <v>165803.10880829016</v>
      </c>
      <c r="AM22" s="119">
        <f>+IF('Data 2022'!AJ22=0,"",('Data 2022'!AK22-'Data 2022'!AL22)*1000000/'Data 2022'!AJ22)</f>
        <v>158549.22279792745</v>
      </c>
      <c r="AN22" s="120">
        <f>+IF('Data 2022'!AJ22=0,"",'Data 2022'!AJ22*1000/'Data 2022'!C22)</f>
        <v>6.0148969987845549</v>
      </c>
      <c r="AO22" s="119">
        <f>+IF('Data 2022'!AJ22=0,"",('Data 2022'!AK22-'Data 2022'!AL22)*1000000/'Data 2022'!C22)</f>
        <v>953.65724436687753</v>
      </c>
      <c r="AP22" s="119">
        <f>+IF('Data 2022'!AM22=0,"",('Data 2022'!AN22)*1000000/'Data 2022'!AM22)</f>
        <v>55555.555555555555</v>
      </c>
      <c r="AQ22" s="119" t="e">
        <f>+IF('Data 2022'!AM22=0,"",('Data 2022'!AN22-'Data 2022'!#REF!)*1000000/'Data 2022'!AM22)</f>
        <v>#REF!</v>
      </c>
      <c r="AR22" s="120">
        <f>+IF('Data 2022'!AM22=0,"",'Data 2022'!AM22*1000/'Data 2022'!C22)</f>
        <v>0.112194969925515</v>
      </c>
      <c r="AS22" s="119" t="e">
        <f>+IF('Data 2022'!AM22=0,"",('Data 2022'!AN22-'Data 2022'!#REF!)*1000000/'Data 2022'!C22)</f>
        <v>#REF!</v>
      </c>
      <c r="AT22" s="119">
        <f>+IF('Data 2022'!AO22=0,"",('Data 2022'!AP22)*1000000/'Data 2022'!AO22)</f>
        <v>84569.732937685447</v>
      </c>
      <c r="AU22" s="119" t="e">
        <f>+IF('Data 2022'!AO22=0,"",('Data 2022'!AP22-'Data 2022'!#REF!)*1000000/'Data 2022'!AO22)</f>
        <v>#REF!</v>
      </c>
      <c r="AV22" s="120">
        <f>+IF('Data 2022'!AO22=0,"",'Data 2022'!AO22*1000/'Data 2022'!C22)</f>
        <v>2.100539159161031</v>
      </c>
      <c r="AW22" s="119" t="e">
        <f>+IF('Data 2022'!AO22=0,"",('Data 2022'!AP22-'Data 2022'!#REF!)*1000000/'Data 2022'!C22)</f>
        <v>#REF!</v>
      </c>
      <c r="AX22" s="119">
        <f>+IF('Data 2022'!U22=0,"",('Data 2022'!V22)*1000000/'Data 2022'!U22)</f>
        <v>556122.44897959183</v>
      </c>
      <c r="AY22" s="119">
        <f>+IF('Data 2022'!U22=0,"",('Data 2022'!V22-'Data 2022'!W22)*1000000/'Data 2022'!U22)</f>
        <v>278061.22448979592</v>
      </c>
      <c r="AZ22" s="120">
        <f>+IF('Data 2022'!U22=0,"",'Data 2022'!U22*1000/'Data 2022'!C22)</f>
        <v>1.2216785614111634</v>
      </c>
      <c r="BA22" s="119">
        <f>+IF('Data 2022'!U22=0,"",('Data 2022'!V22-'Data 2022'!W22)*1000000/'Data 2022'!C22)</f>
        <v>339.70143671892043</v>
      </c>
      <c r="BB22" s="119">
        <f>+IF(AT22="","",+IF('Data 2022'!BC22=0,0,('Data 2022'!BD22)*1000000/'Data 2022'!BC22))</f>
        <v>305510.14520626987</v>
      </c>
      <c r="BC22" s="119" t="e">
        <f>+IF(AU22="","",+IF('Data 2022'!BC22=0,"",('Data 2022'!BD22-'Data 2022'!BE22)*1000000/'Data 2022'!BC22))</f>
        <v>#REF!</v>
      </c>
      <c r="BD22" s="120">
        <f>+IF(AV22="","",IF('Data 2022'!BC22=0,"",'Data 2022'!BC22*1000/'Data 2022'!C22))</f>
        <v>32.40876367376196</v>
      </c>
      <c r="BE22" s="119" t="e">
        <f>+IF(AW22="","",IF('Data 2022'!BC22=0,"",('Data 2022'!BD22-'Data 2022'!BE22)*1000000/'Data 2022'!C22))</f>
        <v>#REF!</v>
      </c>
      <c r="BF22" s="119">
        <f>+IF('Data 2022'!BC22-'Data 2022'!BF22=0,"",('Data 2022'!BD22-'Data 2022'!BG22)*1000000/('Data 2022'!BC22-'Data 2022'!BF22))</f>
        <v>321808.23614408093</v>
      </c>
      <c r="BG22" s="119" t="e">
        <f>+IF('Data 2022'!BC22-'Data 2022'!BF22=0,"",('Data 2022'!BD22-'Data 2022'!BE22-'Data 2022'!BG22-'Data 2022'!#REF!)*1000000/('Data 2022'!BC22-'Data 2022'!BF22))</f>
        <v>#REF!</v>
      </c>
      <c r="BH22" s="120">
        <f>+IF('Data 2022'!BC22-'Data 2022'!BF22=0,"",('Data 2022'!BC22-'Data 2022'!BF22)*1000/'Data 2022'!C22)</f>
        <v>30.196029544675419</v>
      </c>
      <c r="BI22" s="119" t="e">
        <f>+IF('Data 2022'!BC22-'Data 2022'!BF22=0,"",('Data 2022'!BD22-'Data 2022'!BE22-'Data 2022'!BG22-'Data 2022'!#REF!)*1000000/'Data 2022'!C22)</f>
        <v>#REF!</v>
      </c>
      <c r="BJ22" s="119">
        <f>+IF('Data 2022'!BF22=0,"",('Data 2022'!BG22)*1000000/'Data 2022'!BF22)</f>
        <v>83098.591549295772</v>
      </c>
      <c r="BK22" s="119" t="e">
        <f>+IF('Data 2022'!BF22=0,"",('Data 2022'!BG22-'Data 2022'!#REF!)*1000000/'Data 2022'!BF22)</f>
        <v>#REF!</v>
      </c>
      <c r="BL22" s="120">
        <f>+IF('Data 2022'!BF22=0,"",'Data 2022'!BF22*1000/'Data 2022'!C22)</f>
        <v>2.2127341290865461</v>
      </c>
      <c r="BM22" s="119" t="e">
        <f>+IF('Data 2022'!BF22=0,"",('Data 2022'!BG22-'Data 2022'!#REF!)*1000000/'Data 2022'!C22)</f>
        <v>#REF!</v>
      </c>
      <c r="BN22" s="119">
        <f>+IF('Data 2022'!L22+'Data 2022'!O22+'Data 2022'!X22+'Data 2022'!AA22=0,"",('Data 2022'!M22+'Data 2022'!P22+'Data 2022'!Y22+'Data 2022'!AB22)*1000000/('Data 2022'!L22+'Data 2022'!O22+'Data 2022'!X22+'Data 2022'!AA22))</f>
        <v>391069.01217861963</v>
      </c>
      <c r="BO22" s="119">
        <f>+IF('Data 2022'!L22+'Data 2022'!O22+'Data 2022'!X22+'Data 2022'!AA22=0,"",('Data 2022'!M22-'Data 2022'!N22+'Data 2022'!P22-'Data 2022'!Q22+'Data 2022'!Y22-'Data 2022'!Z22+'Data 2022'!AB22-'Data 2022'!AC22)*1000000/('Data 2022'!L22+'Data 2022'!O22+'Data 2022'!X22+'Data 2022'!AA22))</f>
        <v>344094.33597525611</v>
      </c>
      <c r="BP22" s="120">
        <f>+('Data 2022'!L22+'Data 2022'!O22+'Data 2022'!X22+'Data 2022'!AA22)*1000/'Data 2022'!C22</f>
        <v>16.121793872908032</v>
      </c>
      <c r="BQ22" s="119">
        <f>+('Data 2022'!M22-'Data 2022'!N22+'Data 2022'!P22-'Data 2022'!Q22+'Data 2022'!Y22-'Data 2022'!Z22+'Data 2022'!AB22-'Data 2022'!AC22)*1000000/('Data 2022'!C22)</f>
        <v>5547.4179574282416</v>
      </c>
      <c r="BR22" s="122">
        <f>+IF('Data 2022'!AU22=0,"",'Data 2022'!AU22*1000/'Data 2022'!$C22)</f>
        <v>1.0646056035154423</v>
      </c>
      <c r="BS22" s="122">
        <f>+IF('Data 2022'!AV22=0,"",'Data 2022'!AV22*1000/'Data 2022'!$C22)</f>
        <v>0.36401034686944866</v>
      </c>
      <c r="BT22" s="122">
        <f>+IF('Data 2022'!AS22=0,"",'Data 2022'!AS22*1000/'Data 2022'!$C22)</f>
        <v>0.32193723314738054</v>
      </c>
      <c r="BU22" s="122">
        <f>+IF('Data 2022'!AT22=0,"",'Data 2022'!AT22*1000/'Data 2022'!$C22)</f>
        <v>0.24153083803409481</v>
      </c>
      <c r="BV22" s="122">
        <f>+IF('Data 2022'!AU22=0,"",'Data 2022'!AU22*1000/'Data 2022'!$C22)</f>
        <v>1.0646056035154423</v>
      </c>
      <c r="BW22" s="122">
        <f>+IF('Data 2022'!AV22=0,"",'Data 2022'!AV22*1000/'Data 2022'!$C22)</f>
        <v>0.36401034686944866</v>
      </c>
      <c r="BX22" s="122">
        <f>+IF('Data 2022'!AW22=0,"",'Data 2022'!AW22*1000/'Data 2022'!$C22)</f>
        <v>0.88322373546919308</v>
      </c>
      <c r="BY22" s="122">
        <f>+IF('Data 2022'!AX22=0,"",'Data 2022'!AX22*1000/'Data 2022'!$C22)</f>
        <v>0.25462025119207154</v>
      </c>
      <c r="BZ22" s="122">
        <f>+IF('Data 2022'!AY22=0,"",'Data 2022'!AY22*1000/'Data 2022'!$C22)</f>
        <v>1.2288465733786269</v>
      </c>
      <c r="CA22" s="122">
        <f>+IF('Data 2022'!AZ22=0,"",'Data 2022'!AZ22*1000/'Data 2022'!$C22)</f>
        <v>0.39112413126811479</v>
      </c>
      <c r="CB22" s="122">
        <f>+IF('Data 2022'!BA22=0,"",'Data 2022'!BA22*1000/'Data 2022'!$C22)</f>
        <v>3.5194938760245584</v>
      </c>
      <c r="CC22" s="122">
        <f>+IF('Data 2022'!BB22=0,"",'Data 2022'!BB22*1000/'Data 2022'!$C22)</f>
        <v>1.25128556736373</v>
      </c>
    </row>
    <row r="23" spans="1:81" x14ac:dyDescent="0.25">
      <c r="A23" s="92" t="s">
        <v>19</v>
      </c>
      <c r="B23" s="119">
        <f>+IF('Data 2022'!D23=0,"",('Data 2022'!E23)*1000000/'Data 2022'!D23)</f>
        <v>246730.52005943534</v>
      </c>
      <c r="C23" s="119" t="e">
        <f>+IF('Data 2022'!D23=0,"",('Data 2022'!E23-'Data 2022'!#REF!)*1000000/'Data 2022'!D23)</f>
        <v>#REF!</v>
      </c>
      <c r="D23" s="120">
        <f>+IF('Data 2022'!D23=0,"",'Data 2022'!D23*1000/'Data 2022'!C23)</f>
        <v>1.9987526357993526</v>
      </c>
      <c r="E23" s="119" t="e">
        <f>+IF('Data 2022'!D23=0,"",('Data 2022'!E23-'Data 2022'!#REF!)*1000000/'Data 2022'!C23)</f>
        <v>#REF!</v>
      </c>
      <c r="F23" s="121">
        <f>+IF('Data 2022'!F23=0,"",('Data 2022'!G23)*1000000/'Data 2022'!F23)</f>
        <v>448649.13199999998</v>
      </c>
      <c r="G23" s="121">
        <f>+IF('Data 2022'!F23=0,"",('Data 2022'!G23-'Data 2022'!H23)*1000000/'Data 2022'!F23)</f>
        <v>436798.08720000001</v>
      </c>
      <c r="H23" s="120">
        <f>+IF('Data 2022'!F23=0,"",'Data 2022'!F23*1000/'Data 2022'!C23)</f>
        <v>0.37123934543078613</v>
      </c>
      <c r="I23" s="119">
        <f>+IF('Data 2022'!F23=0,"",('Data 2022'!G23-'Data 2022'!H23)*1000000/'Data 2022'!C23)</f>
        <v>162.15663597754744</v>
      </c>
      <c r="J23" s="119">
        <f>+IF('Data 2022'!I23=0,"",('Data 2022'!J23)*1000000/'Data 2022'!I23)</f>
        <v>1420333.3333333333</v>
      </c>
      <c r="K23" s="119">
        <f>+IF('Data 2022'!I23=0,"",('Data 2022'!J23-'Data 2022'!K23)*1000000/'Data 2022'!I23)</f>
        <v>1284555.5555555555</v>
      </c>
      <c r="L23" s="120">
        <f>+IF('Data 2022'!I23=0,"",'Data 2022'!I23*1000/'Data 2022'!C23)</f>
        <v>0.26729232871016601</v>
      </c>
      <c r="M23" s="119">
        <f>+IF('Data 2022'!I23=0,"",('Data 2022'!J23-'Data 2022'!K23)*1000000/'Data 2022'!C23)</f>
        <v>343.35184580202548</v>
      </c>
      <c r="N23" s="119">
        <f>+IF('Data 2022'!L23=0,"",('Data 2022'!M23)*1000000/'Data 2022'!L23)</f>
        <v>684989.55286251567</v>
      </c>
      <c r="O23" s="119">
        <f>+IF('Data 2022'!L23=0,"",('Data 2022'!M23-'Data 2022'!N23)*1000000/'Data 2022'!L23)</f>
        <v>624755.53698286682</v>
      </c>
      <c r="P23" s="120">
        <f>+IF('Data 2022'!L23=0,"",'Data 2022'!L23*1000/'Data 2022'!C23)</f>
        <v>3.5535030144634847</v>
      </c>
      <c r="Q23" s="119">
        <f>+IF('Data 2022'!L23=0,"",('Data 2022'!M23-'Data 2022'!N23)*1000000/'Data 2022'!C23)</f>
        <v>2220.0706839713703</v>
      </c>
      <c r="R23" s="119">
        <f>+IF('Data 2022'!O23=0,"",('Data 2022'!P23)*1000000/'Data 2022'!O23)</f>
        <v>93516.078017923035</v>
      </c>
      <c r="S23" s="119">
        <f>+IF('Data 2022'!O23=0,"",('Data 2022'!P23-'Data 2022'!Q23)*1000000/'Data 2022'!O23)</f>
        <v>93058.291485170499</v>
      </c>
      <c r="T23" s="120">
        <f>+IF('Data 2022'!O23=0,"",'Data 2022'!O23*1000/'Data 2022'!C23)</f>
        <v>10.70446378188946</v>
      </c>
      <c r="U23" s="119">
        <f>+IF('Data 2022'!O23=0,"",('Data 2022'!P23-'Data 2022'!Q23)*1000000/'Data 2022'!C23)</f>
        <v>996.13911080751996</v>
      </c>
      <c r="V23" s="119">
        <f>+IF('Data 2022'!X23=0,"",('Data 2022'!Y23)*1000000/'Data 2022'!X23)</f>
        <v>1234097.706879362</v>
      </c>
      <c r="W23" s="119">
        <f>+IF('Data 2022'!X23=0,"",('Data 2022'!Y23-'Data 2022'!Z23)*1000000/'Data 2022'!X23)</f>
        <v>1030284.1475573281</v>
      </c>
      <c r="X23" s="120">
        <f>+IF('Data 2022'!X23=0,"",'Data 2022'!X23*1000/'Data 2022'!C23)</f>
        <v>2.3830596061893026</v>
      </c>
      <c r="Y23" s="119">
        <f>+IF('Data 2022'!X23=0,"",('Data 2022'!Y23-'Data 2022'!Z23)*1000000/'Data 2022'!C23)</f>
        <v>2455.2285349410472</v>
      </c>
      <c r="Z23" s="119">
        <f>+IF('Data 2022'!AA23=0,"",('Data 2022'!AB23)*1000000/'Data 2022'!AA23)</f>
        <v>734166.66666666674</v>
      </c>
      <c r="AA23" s="119">
        <f>+IF('Data 2022'!AA23=0,"",('Data 2022'!AB23-'Data 2022'!AC23)*1000000/'Data 2022'!AA23)</f>
        <v>698809.5238095239</v>
      </c>
      <c r="AB23" s="120">
        <f>+IF('Data 2022'!AA23=0,"",'Data 2022'!AA23*1000/'Data 2022'!C23)</f>
        <v>2.2452555611653944</v>
      </c>
      <c r="AC23" s="119">
        <f>+IF('Data 2022'!AA23=0,"",('Data 2022'!AB23-'Data 2022'!AC23)*1000000/'Data 2022'!C23)</f>
        <v>1569.0059695286745</v>
      </c>
      <c r="AD23" s="119">
        <f>+IF('Data 2022'!AD23=0,"",('Data 2022'!AE23)*1000000/'Data 2022'!AD23)</f>
        <v>30215.229140682466</v>
      </c>
      <c r="AE23" s="119">
        <f>+IF('Data 2022'!AD23=0,"",('Data 2022'!AE23-'Data 2022'!AF23)*1000000/'Data 2022'!AD23)</f>
        <v>29645.975247049795</v>
      </c>
      <c r="AF23" s="120">
        <f>+IF('Data 2022'!AD23=0,"",'Data 2022'!AD23*1000/'Data 2022'!C23)</f>
        <v>4.6433132369101004</v>
      </c>
      <c r="AG23" s="119">
        <f>+IF('Data 2022'!AD23=0,"",('Data 2022'!AE23-'Data 2022'!AF23)*1000000/'Data 2022'!C23)</f>
        <v>137.6555492857355</v>
      </c>
      <c r="AH23" s="119">
        <f>+IF('Data 2022'!AG23=0,"",('Data 2022'!AH23)*1000000/'Data 2022'!AG23)</f>
        <v>130182.64840182647</v>
      </c>
      <c r="AI23" s="119">
        <f>+IF('Data 2022'!AG23=0,"",('Data 2022'!AH23-'Data 2022'!AI23)*1000000/'Data 2022'!AG23)</f>
        <v>128584.47488584474</v>
      </c>
      <c r="AJ23" s="120">
        <f>+IF('Data 2022'!AG23=0,"",'Data 2022'!AG23*1000/'Data 2022'!C23)</f>
        <v>1.9512339995842118</v>
      </c>
      <c r="AK23" s="119">
        <f>+IF('Data 2022'!AG23=0,"",('Data 2022'!AH23-'Data 2022'!AI23)*1000000/'Data 2022'!C23)</f>
        <v>250.8983992159425</v>
      </c>
      <c r="AL23" s="119">
        <f>+IF('Data 2022'!AJ23=0,"",('Data 2022'!AK23)*1000000/'Data 2022'!AJ23)</f>
        <v>283008.18553888134</v>
      </c>
      <c r="AM23" s="119">
        <f>+IF('Data 2022'!AJ23=0,"",('Data 2022'!AK23-'Data 2022'!AL23)*1000000/'Data 2022'!AJ23)</f>
        <v>247714.87039563438</v>
      </c>
      <c r="AN23" s="120">
        <f>+IF('Data 2022'!AJ23=0,"",'Data 2022'!AJ23*1000/'Data 2022'!C23)</f>
        <v>4.3538950432122601</v>
      </c>
      <c r="AO23" s="119">
        <f>+IF('Data 2022'!AJ23=0,"",('Data 2022'!AK23-'Data 2022'!AL23)*1000000/'Data 2022'!C23)</f>
        <v>1078.5245463455199</v>
      </c>
      <c r="AP23" s="119">
        <f>+IF('Data 2022'!AM23=0,"",('Data 2022'!AN23)*1000000/'Data 2022'!AM23)</f>
        <v>34127.772260840778</v>
      </c>
      <c r="AQ23" s="119" t="e">
        <f>+IF('Data 2022'!AM23=0,"",('Data 2022'!AN23-'Data 2022'!#REF!)*1000000/'Data 2022'!AM23)</f>
        <v>#REF!</v>
      </c>
      <c r="AR23" s="120">
        <f>+IF('Data 2022'!AM23=0,"",'Data 2022'!AM23*1000/'Data 2022'!C23)</f>
        <v>0.89721125003712399</v>
      </c>
      <c r="AS23" s="119" t="e">
        <f>+IF('Data 2022'!AM23=0,"",('Data 2022'!AN23-'Data 2022'!#REF!)*1000000/'Data 2022'!C23)</f>
        <v>#REF!</v>
      </c>
      <c r="AT23" s="119">
        <f>+IF('Data 2022'!AO23=0,"",('Data 2022'!AP23)*1000000/'Data 2022'!AO23)</f>
        <v>74668.495656149971</v>
      </c>
      <c r="AU23" s="119" t="e">
        <f>+IF('Data 2022'!AO23=0,"",('Data 2022'!AP23-'Data 2022'!#REF!)*1000000/'Data 2022'!AO23)</f>
        <v>#REF!</v>
      </c>
      <c r="AV23" s="120">
        <f>+IF('Data 2022'!AO23=0,"",'Data 2022'!AO23*1000/'Data 2022'!C23)</f>
        <v>2.5980814350628139</v>
      </c>
      <c r="AW23" s="119" t="e">
        <f>+IF('Data 2022'!AO23=0,"",('Data 2022'!AP23-'Data 2022'!#REF!)*1000000/'Data 2022'!C23)</f>
        <v>#REF!</v>
      </c>
      <c r="AX23" s="119">
        <f>+IF('Data 2022'!U23=0,"",('Data 2022'!V23)*1000000/'Data 2022'!U23)</f>
        <v>627966.41109894123</v>
      </c>
      <c r="AY23" s="119">
        <f>+IF('Data 2022'!U23=0,"",('Data 2022'!V23-'Data 2022'!W23)*1000000/'Data 2022'!U23)</f>
        <v>309839.35742971889</v>
      </c>
      <c r="AZ23" s="120">
        <f>+IF('Data 2022'!U23=0,"",'Data 2022'!U23*1000/'Data 2022'!C23)</f>
        <v>1.6269193074158772</v>
      </c>
      <c r="BA23" s="119">
        <f>+IF('Data 2022'!U23=0,"",('Data 2022'!V23-'Data 2022'!W23)*1000000/'Data 2022'!C23)</f>
        <v>504.08363279973867</v>
      </c>
      <c r="BB23" s="119">
        <f>+IF(AT23="","",+IF('Data 2022'!BC23=0,0,('Data 2022'!BD23)*1000000/'Data 2022'!BC23))</f>
        <v>323516.4379311832</v>
      </c>
      <c r="BC23" s="119" t="e">
        <f>+IF(AU23="","",+IF('Data 2022'!BC23=0,"",('Data 2022'!BD23-'Data 2022'!BE23)*1000000/'Data 2022'!BC23))</f>
        <v>#REF!</v>
      </c>
      <c r="BD23" s="120">
        <f>+IF(AV23="","",IF('Data 2022'!BC23=0,"",'Data 2022'!BC23*1000/'Data 2022'!C23))</f>
        <v>37.861512874580498</v>
      </c>
      <c r="BE23" s="119" t="e">
        <f>+IF(AW23="","",IF('Data 2022'!BC23=0,"",('Data 2022'!BD23-'Data 2022'!BE23)*1000000/'Data 2022'!C23))</f>
        <v>#REF!</v>
      </c>
      <c r="BF23" s="119">
        <f>+IF('Data 2022'!BC23-'Data 2022'!BF23=0,"",('Data 2022'!BD23-'Data 2022'!BG23)*1000000/('Data 2022'!BC23-'Data 2022'!BF23))</f>
        <v>349884.48133120732</v>
      </c>
      <c r="BG23" s="119" t="e">
        <f>+IF('Data 2022'!BC23-'Data 2022'!BF23=0,"",('Data 2022'!BD23-'Data 2022'!BE23-'Data 2022'!BG23-'Data 2022'!#REF!)*1000000/('Data 2022'!BC23-'Data 2022'!BF23))</f>
        <v>#REF!</v>
      </c>
      <c r="BH23" s="120">
        <f>+IF('Data 2022'!BC23-'Data 2022'!BF23=0,"",('Data 2022'!BC23-'Data 2022'!BF23)*1000/'Data 2022'!C23)</f>
        <v>34.366220189480565</v>
      </c>
      <c r="BI23" s="119" t="e">
        <f>+IF('Data 2022'!BC23-'Data 2022'!BF23=0,"",('Data 2022'!BD23-'Data 2022'!BE23-'Data 2022'!BG23-'Data 2022'!#REF!)*1000000/'Data 2022'!C23)</f>
        <v>#REF!</v>
      </c>
      <c r="BJ23" s="119">
        <f>+IF('Data 2022'!BF23=0,"",('Data 2022'!BG23)*1000000/'Data 2022'!BF23)</f>
        <v>64262.044353810859</v>
      </c>
      <c r="BK23" s="119" t="e">
        <f>+IF('Data 2022'!BF23=0,"",('Data 2022'!BG23-'Data 2022'!#REF!)*1000000/'Data 2022'!BF23)</f>
        <v>#REF!</v>
      </c>
      <c r="BL23" s="120">
        <f>+IF('Data 2022'!BF23=0,"",'Data 2022'!BF23*1000/'Data 2022'!C23)</f>
        <v>3.4952926850999377</v>
      </c>
      <c r="BM23" s="119" t="e">
        <f>+IF('Data 2022'!BF23=0,"",('Data 2022'!BG23-'Data 2022'!#REF!)*1000000/'Data 2022'!C23)</f>
        <v>#REF!</v>
      </c>
      <c r="BN23" s="119">
        <f>+IF('Data 2022'!L23+'Data 2022'!O23+'Data 2022'!X23+'Data 2022'!AA23=0,"",('Data 2022'!M23+'Data 2022'!P23+'Data 2022'!Y23+'Data 2022'!AB23)*1000000/('Data 2022'!L23+'Data 2022'!O23+'Data 2022'!X23+'Data 2022'!AA23))</f>
        <v>424883.63316140388</v>
      </c>
      <c r="BO23" s="119">
        <f>+IF('Data 2022'!L23+'Data 2022'!O23+'Data 2022'!X23+'Data 2022'!AA23=0,"",('Data 2022'!M23-'Data 2022'!N23+'Data 2022'!P23-'Data 2022'!Q23+'Data 2022'!Y23-'Data 2022'!Z23+'Data 2022'!AB23-'Data 2022'!AC23)*1000000/('Data 2022'!L23+'Data 2022'!O23+'Data 2022'!X23+'Data 2022'!AA23))</f>
        <v>383370.54975468607</v>
      </c>
      <c r="BP23" s="120">
        <f>+('Data 2022'!L23+'Data 2022'!O23+'Data 2022'!X23+'Data 2022'!AA23)*1000/'Data 2022'!C23</f>
        <v>18.886281963707646</v>
      </c>
      <c r="BQ23" s="119">
        <f>+('Data 2022'!M23-'Data 2022'!N23+'Data 2022'!P23-'Data 2022'!Q23+'Data 2022'!Y23-'Data 2022'!Z23+'Data 2022'!AB23-'Data 2022'!AC23)*1000000/('Data 2022'!C23)</f>
        <v>7240.444299248612</v>
      </c>
      <c r="BR23" s="122">
        <f>+IF('Data 2022'!AU23=0,"",'Data 2022'!AU23*1000/'Data 2022'!$C23)</f>
        <v>1.0097710195717382</v>
      </c>
      <c r="BS23" s="122">
        <f>+IF('Data 2022'!AV23=0,"",'Data 2022'!AV23*1000/'Data 2022'!$C23)</f>
        <v>0.20789403344124024</v>
      </c>
      <c r="BT23" s="122">
        <f>+IF('Data 2022'!AS23=0,"",'Data 2022'!AS23*1000/'Data 2022'!$C23)</f>
        <v>0.17819488580677734</v>
      </c>
      <c r="BU23" s="122" t="str">
        <f>+IF('Data 2022'!AT23=0,"",'Data 2022'!AT23*1000/'Data 2022'!$C23)</f>
        <v/>
      </c>
      <c r="BV23" s="122">
        <f>+IF('Data 2022'!AU23=0,"",'Data 2022'!AU23*1000/'Data 2022'!$C23)</f>
        <v>1.0097710195717382</v>
      </c>
      <c r="BW23" s="122">
        <f>+IF('Data 2022'!AV23=0,"",'Data 2022'!AV23*1000/'Data 2022'!$C23)</f>
        <v>0.20789403344124024</v>
      </c>
      <c r="BX23" s="122">
        <f>+IF('Data 2022'!AW23=0,"",'Data 2022'!AW23*1000/'Data 2022'!$C23)</f>
        <v>0.71277954322710935</v>
      </c>
      <c r="BY23" s="122">
        <f>+IF('Data 2022'!AX23=0,"",'Data 2022'!AX23*1000/'Data 2022'!$C23)</f>
        <v>0.20789403344124024</v>
      </c>
      <c r="BZ23" s="122">
        <f>+IF('Data 2022'!AY23=0,"",'Data 2022'!AY23*1000/'Data 2022'!$C23)</f>
        <v>1.3958599388197559</v>
      </c>
      <c r="CA23" s="122">
        <f>+IF('Data 2022'!AZ23=0,"",'Data 2022'!AZ23*1000/'Data 2022'!$C23)</f>
        <v>0.14849573817231446</v>
      </c>
      <c r="CB23" s="122">
        <f>+IF('Data 2022'!BA23=0,"",'Data 2022'!BA23*1000/'Data 2022'!$C23)</f>
        <v>3.2966053874253807</v>
      </c>
      <c r="CC23" s="122">
        <f>+IF('Data 2022'!BB23=0,"",'Data 2022'!BB23*1000/'Data 2022'!$C23)</f>
        <v>0.56428380505479492</v>
      </c>
    </row>
    <row r="24" spans="1:81" x14ac:dyDescent="0.25">
      <c r="A24" s="92" t="s">
        <v>20</v>
      </c>
      <c r="B24" s="119">
        <f>+IF('Data 2022'!D24=0,"",('Data 2022'!E24)*1000000/'Data 2022'!D24)</f>
        <v>268794.88584474887</v>
      </c>
      <c r="C24" s="119" t="e">
        <f>+IF('Data 2022'!D24=0,"",('Data 2022'!E24-'Data 2022'!#REF!)*1000000/'Data 2022'!D24)</f>
        <v>#REF!</v>
      </c>
      <c r="D24" s="120">
        <f>+IF('Data 2022'!D24=0,"",'Data 2022'!D24*1000/'Data 2022'!C24)</f>
        <v>1.7358909321496512</v>
      </c>
      <c r="E24" s="119" t="e">
        <f>+IF('Data 2022'!D24=0,"",('Data 2022'!E24-'Data 2022'!#REF!)*1000000/'Data 2022'!C24)</f>
        <v>#REF!</v>
      </c>
      <c r="F24" s="121">
        <f>+IF('Data 2022'!F24=0,"",('Data 2022'!G24)*1000000/'Data 2022'!F24)</f>
        <v>1269738</v>
      </c>
      <c r="G24" s="121">
        <f>+IF('Data 2022'!F24=0,"",('Data 2022'!G24-'Data 2022'!H24)*1000000/'Data 2022'!F24)</f>
        <v>1024996</v>
      </c>
      <c r="H24" s="120">
        <f>+IF('Data 2022'!F24=0,"",'Data 2022'!F24*1000/'Data 2022'!C24)</f>
        <v>0.15852885225110971</v>
      </c>
      <c r="I24" s="119">
        <f>+IF('Data 2022'!F24=0,"",('Data 2022'!G24-'Data 2022'!H24)*1000000/'Data 2022'!C24)</f>
        <v>162.49143944197843</v>
      </c>
      <c r="J24" s="119">
        <f>+IF('Data 2022'!I24=0,"",('Data 2022'!J24)*1000000/'Data 2022'!I24)</f>
        <v>1783431.5384615385</v>
      </c>
      <c r="K24" s="119">
        <f>+IF('Data 2022'!I24=0,"",('Data 2022'!J24-'Data 2022'!K24)*1000000/'Data 2022'!I24)</f>
        <v>1322716.5384615385</v>
      </c>
      <c r="L24" s="120">
        <f>+IF('Data 2022'!I24=0,"",'Data 2022'!I24*1000/'Data 2022'!C24)</f>
        <v>0.20608750792644262</v>
      </c>
      <c r="M24" s="119">
        <f>+IF('Data 2022'!I24=0,"",('Data 2022'!J24-'Data 2022'!K24)*1000000/'Data 2022'!C24)</f>
        <v>272.59535510462905</v>
      </c>
      <c r="N24" s="119">
        <f>+IF('Data 2022'!L24=0,"",('Data 2022'!M24)*1000000/'Data 2022'!L24)</f>
        <v>952365.92592592584</v>
      </c>
      <c r="O24" s="119">
        <f>+IF('Data 2022'!L24=0,"",('Data 2022'!M24-'Data 2022'!N24)*1000000/'Data 2022'!L24)</f>
        <v>841063.28703703696</v>
      </c>
      <c r="P24" s="120">
        <f>+IF('Data 2022'!L24=0,"",'Data 2022'!L24*1000/'Data 2022'!C24)</f>
        <v>1.7121116043119848</v>
      </c>
      <c r="Q24" s="119">
        <f>+IF('Data 2022'!L24=0,"",('Data 2022'!M24-'Data 2022'!N24)*1000000/'Data 2022'!C24)</f>
        <v>1439.9942136968928</v>
      </c>
      <c r="R24" s="119">
        <f>+IF('Data 2022'!O24=0,"",('Data 2022'!P24)*1000000/'Data 2022'!O24)</f>
        <v>111607.85217391304</v>
      </c>
      <c r="S24" s="119">
        <f>+IF('Data 2022'!O24=0,"",('Data 2022'!P24-'Data 2022'!Q24)*1000000/'Data 2022'!O24)</f>
        <v>104177.3739130435</v>
      </c>
      <c r="T24" s="120">
        <f>+IF('Data 2022'!O24=0,"",'Data 2022'!O24*1000/'Data 2022'!C24)</f>
        <v>9.1154090044388081</v>
      </c>
      <c r="U24" s="119">
        <f>+IF('Data 2022'!O24=0,"",('Data 2022'!P24-'Data 2022'!Q24)*1000000/'Data 2022'!C24)</f>
        <v>949.61937222574522</v>
      </c>
      <c r="V24" s="119">
        <f>+IF('Data 2022'!X24=0,"",('Data 2022'!Y24)*1000000/'Data 2022'!X24)</f>
        <v>1318951.554054054</v>
      </c>
      <c r="W24" s="119">
        <f>+IF('Data 2022'!X24=0,"",('Data 2022'!Y24-'Data 2022'!Z24)*1000000/'Data 2022'!X24)</f>
        <v>996713.27702702698</v>
      </c>
      <c r="X24" s="120">
        <f>+IF('Data 2022'!X24=0,"",'Data 2022'!X24*1000/'Data 2022'!C24)</f>
        <v>2.3462270133164238</v>
      </c>
      <c r="Y24" s="119">
        <f>+IF('Data 2022'!X24=0,"",('Data 2022'!Y24-'Data 2022'!Z24)*1000000/'Data 2022'!C24)</f>
        <v>2338.5156150919465</v>
      </c>
      <c r="Z24" s="119">
        <f>+IF('Data 2022'!AA24=0,"",('Data 2022'!AB24)*1000000/'Data 2022'!AA24)</f>
        <v>785515.49857549858</v>
      </c>
      <c r="AA24" s="119">
        <f>+IF('Data 2022'!AA24=0,"",('Data 2022'!AB24-'Data 2022'!AC24)*1000000/'Data 2022'!AA24)</f>
        <v>699412.90598290612</v>
      </c>
      <c r="AB24" s="120">
        <f>+IF('Data 2022'!AA24=0,"",'Data 2022'!AA24*1000/'Data 2022'!C24)</f>
        <v>2.7821813570069751</v>
      </c>
      <c r="AC24" s="119">
        <f>+IF('Data 2022'!AA24=0,"",('Data 2022'!AB24-'Data 2022'!AC24)*1000000/'Data 2022'!C24)</f>
        <v>1945.8935478757137</v>
      </c>
      <c r="AD24" s="119">
        <f>+IF('Data 2022'!AD24=0,"",('Data 2022'!AE24)*1000000/'Data 2022'!AD24)</f>
        <v>14219.182156133829</v>
      </c>
      <c r="AE24" s="119">
        <f>+IF('Data 2022'!AD24=0,"",('Data 2022'!AE24-'Data 2022'!AF24)*1000000/'Data 2022'!AD24)</f>
        <v>14219.182156133829</v>
      </c>
      <c r="AF24" s="120">
        <f>+IF('Data 2022'!AD24=0,"",'Data 2022'!AD24*1000/'Data 2022'!C24)</f>
        <v>2.1322130627774256</v>
      </c>
      <c r="AG24" s="119">
        <f>+IF('Data 2022'!AD24=0,"",('Data 2022'!AE24-'Data 2022'!AF24)*1000000/'Data 2022'!C24)</f>
        <v>30.318325935320228</v>
      </c>
      <c r="AH24" s="119">
        <f>+IF('Data 2022'!AG24=0,"",('Data 2022'!AH24)*1000000/'Data 2022'!AG24)</f>
        <v>152307.6724137931</v>
      </c>
      <c r="AI24" s="119">
        <f>+IF('Data 2022'!AG24=0,"",('Data 2022'!AH24-'Data 2022'!AI24)*1000000/'Data 2022'!AG24)</f>
        <v>152307.6724137931</v>
      </c>
      <c r="AJ24" s="120">
        <f>+IF('Data 2022'!AG24=0,"",'Data 2022'!AG24*1000/'Data 2022'!C24)</f>
        <v>1.8389346861128726</v>
      </c>
      <c r="AK24" s="119">
        <f>+IF('Data 2022'!AG24=0,"",('Data 2022'!AH24-'Data 2022'!AI24)*1000000/'Data 2022'!C24)</f>
        <v>280.08386176284085</v>
      </c>
      <c r="AL24" s="119">
        <f>+IF('Data 2022'!AJ24=0,"",('Data 2022'!AK24)*1000000/'Data 2022'!AJ24)</f>
        <v>255446.69030732862</v>
      </c>
      <c r="AM24" s="119">
        <f>+IF('Data 2022'!AJ24=0,"",('Data 2022'!AK24-'Data 2022'!AL24)*1000000/'Data 2022'!AJ24)</f>
        <v>255446.69030732862</v>
      </c>
      <c r="AN24" s="120">
        <f>+IF('Data 2022'!AJ24=0,"",'Data 2022'!AJ24*1000/'Data 2022'!C24)</f>
        <v>3.35288522511097</v>
      </c>
      <c r="AO24" s="119">
        <f>+IF('Data 2022'!AJ24=0,"",('Data 2022'!AK24-'Data 2022'!AL24)*1000000/'Data 2022'!C24)</f>
        <v>856.48343373493981</v>
      </c>
      <c r="AP24" s="119">
        <f>+IF('Data 2022'!AM24=0,"",('Data 2022'!AN24)*1000000/'Data 2022'!AM24)</f>
        <v>87562.181818181823</v>
      </c>
      <c r="AQ24" s="119" t="e">
        <f>+IF('Data 2022'!AM24=0,"",('Data 2022'!AN24-'Data 2022'!#REF!)*1000000/'Data 2022'!AM24)</f>
        <v>#REF!</v>
      </c>
      <c r="AR24" s="120">
        <f>+IF('Data 2022'!AM24=0,"",'Data 2022'!AM24*1000/'Data 2022'!C24)</f>
        <v>0.43595434369055169</v>
      </c>
      <c r="AS24" s="119" t="e">
        <f>+IF('Data 2022'!AM24=0,"",('Data 2022'!AN24-'Data 2022'!#REF!)*1000000/'Data 2022'!C24)</f>
        <v>#REF!</v>
      </c>
      <c r="AT24" s="119">
        <f>+IF('Data 2022'!AO24=0,"",('Data 2022'!AP24)*1000000/'Data 2022'!AO24)</f>
        <v>82374.303797468354</v>
      </c>
      <c r="AU24" s="119" t="e">
        <f>+IF('Data 2022'!AO24=0,"",('Data 2022'!AP24-'Data 2022'!#REF!)*1000000/'Data 2022'!AO24)</f>
        <v>#REF!</v>
      </c>
      <c r="AV24" s="120">
        <f>+IF('Data 2022'!AO24=0,"",'Data 2022'!AO24*1000/'Data 2022'!C24)</f>
        <v>1.2523779327837667</v>
      </c>
      <c r="AW24" s="119" t="e">
        <f>+IF('Data 2022'!AO24=0,"",('Data 2022'!AP24-'Data 2022'!#REF!)*1000000/'Data 2022'!C24)</f>
        <v>#REF!</v>
      </c>
      <c r="AX24" s="119">
        <f>+IF('Data 2022'!U24=0,"",('Data 2022'!V24)*1000000/'Data 2022'!U24)</f>
        <v>216561.66666666666</v>
      </c>
      <c r="AY24" s="119">
        <f>+IF('Data 2022'!U24=0,"",('Data 2022'!V24-'Data 2022'!W24)*1000000/'Data 2022'!U24)</f>
        <v>108280.83333333333</v>
      </c>
      <c r="AZ24" s="120">
        <f>+IF('Data 2022'!U24=0,"",'Data 2022'!U24*1000/'Data 2022'!C24)</f>
        <v>0.57070386810399498</v>
      </c>
      <c r="BA24" s="119">
        <f>+IF('Data 2022'!U24=0,"",('Data 2022'!V24-'Data 2022'!W24)*1000000/'Data 2022'!C24)</f>
        <v>61.796290424857325</v>
      </c>
      <c r="BB24" s="119">
        <f>+IF(AT24="","",+IF('Data 2022'!BC24=0,0,('Data 2022'!BD24)*1000000/'Data 2022'!BC24))</f>
        <v>376097.94092342991</v>
      </c>
      <c r="BC24" s="119" t="e">
        <f>+IF(AU24="","",+IF('Data 2022'!BC24=0,"",('Data 2022'!BD24-'Data 2022'!BE24)*1000000/'Data 2022'!BC24))</f>
        <v>#REF!</v>
      </c>
      <c r="BD24" s="120">
        <f>+IF(AV24="","",IF('Data 2022'!BC24=0,"",'Data 2022'!BC24*1000/'Data 2022'!C24))</f>
        <v>27.639505389980975</v>
      </c>
      <c r="BE24" s="119" t="e">
        <f>+IF(AW24="","",IF('Data 2022'!BC24=0,"",('Data 2022'!BD24-'Data 2022'!BE24)*1000000/'Data 2022'!C24))</f>
        <v>#REF!</v>
      </c>
      <c r="BF24" s="119">
        <f>+IF('Data 2022'!BC24-'Data 2022'!BF24=0,"",('Data 2022'!BD24-'Data 2022'!BG24)*1000000/('Data 2022'!BC24-'Data 2022'!BF24))</f>
        <v>395119.87171655468</v>
      </c>
      <c r="BG24" s="119" t="e">
        <f>+IF('Data 2022'!BC24-'Data 2022'!BF24=0,"",('Data 2022'!BD24-'Data 2022'!BE24-'Data 2022'!BG24-'Data 2022'!#REF!)*1000000/('Data 2022'!BC24-'Data 2022'!BF24))</f>
        <v>#REF!</v>
      </c>
      <c r="BH24" s="120">
        <f>+IF('Data 2022'!BC24-'Data 2022'!BF24=0,"",('Data 2022'!BC24-'Data 2022'!BF24)*1000/'Data 2022'!C24)</f>
        <v>25.951173113506659</v>
      </c>
      <c r="BI24" s="119" t="e">
        <f>+IF('Data 2022'!BC24-'Data 2022'!BF24=0,"",('Data 2022'!BD24-'Data 2022'!BE24-'Data 2022'!BG24-'Data 2022'!#REF!)*1000000/'Data 2022'!C24)</f>
        <v>#REF!</v>
      </c>
      <c r="BJ24" s="119">
        <f>+IF('Data 2022'!BF24=0,"",('Data 2022'!BG24)*1000000/'Data 2022'!BF24)</f>
        <v>83713.896713615017</v>
      </c>
      <c r="BK24" s="119" t="e">
        <f>+IF('Data 2022'!BF24=0,"",('Data 2022'!BG24-'Data 2022'!#REF!)*1000000/'Data 2022'!BF24)</f>
        <v>#REF!</v>
      </c>
      <c r="BL24" s="120">
        <f>+IF('Data 2022'!BF24=0,"",'Data 2022'!BF24*1000/'Data 2022'!C24)</f>
        <v>1.6883322764743183</v>
      </c>
      <c r="BM24" s="119" t="e">
        <f>+IF('Data 2022'!BF24=0,"",('Data 2022'!BG24-'Data 2022'!#REF!)*1000000/'Data 2022'!C24)</f>
        <v>#REF!</v>
      </c>
      <c r="BN24" s="119">
        <f>+IF('Data 2022'!L24+'Data 2022'!O24+'Data 2022'!X24+'Data 2022'!AA24=0,"",('Data 2022'!M24+'Data 2022'!P24+'Data 2022'!Y24+'Data 2022'!AB24)*1000000/('Data 2022'!L24+'Data 2022'!O24+'Data 2022'!X24+'Data 2022'!AA24))</f>
        <v>496863.22404371586</v>
      </c>
      <c r="BO24" s="119">
        <f>+IF('Data 2022'!L24+'Data 2022'!O24+'Data 2022'!X24+'Data 2022'!AA24=0,"",('Data 2022'!M24-'Data 2022'!N24+'Data 2022'!P24-'Data 2022'!Q24+'Data 2022'!Y24-'Data 2022'!Z24+'Data 2022'!AB24-'Data 2022'!AC24)*1000000/('Data 2022'!L24+'Data 2022'!O24+'Data 2022'!X24+'Data 2022'!AA24))</f>
        <v>418278.54446100356</v>
      </c>
      <c r="BP24" s="120">
        <f>+('Data 2022'!L24+'Data 2022'!O24+'Data 2022'!X24+'Data 2022'!AA24)*1000/'Data 2022'!C24</f>
        <v>15.955928979074189</v>
      </c>
      <c r="BQ24" s="119">
        <f>+('Data 2022'!M24-'Data 2022'!N24+'Data 2022'!P24-'Data 2022'!Q24+'Data 2022'!Y24-'Data 2022'!Z24+'Data 2022'!AB24-'Data 2022'!AC24)*1000000/('Data 2022'!C24)</f>
        <v>6674.0227488902992</v>
      </c>
      <c r="BR24" s="122">
        <f>+IF('Data 2022'!AU24=0,"",'Data 2022'!AU24*1000/'Data 2022'!$C24)</f>
        <v>0.95117311350665823</v>
      </c>
      <c r="BS24" s="122">
        <f>+IF('Data 2022'!AV24=0,"",'Data 2022'!AV24*1000/'Data 2022'!$C24)</f>
        <v>7.9264426125554857E-2</v>
      </c>
      <c r="BT24" s="122" t="str">
        <f>+IF('Data 2022'!AS24=0,"",'Data 2022'!AS24*1000/'Data 2022'!$C24)</f>
        <v/>
      </c>
      <c r="BU24" s="122" t="str">
        <f>+IF('Data 2022'!AT24=0,"",'Data 2022'!AT24*1000/'Data 2022'!$C24)</f>
        <v/>
      </c>
      <c r="BV24" s="122">
        <f>+IF('Data 2022'!AU24=0,"",'Data 2022'!AU24*1000/'Data 2022'!$C24)</f>
        <v>0.95117311350665823</v>
      </c>
      <c r="BW24" s="122">
        <f>+IF('Data 2022'!AV24=0,"",'Data 2022'!AV24*1000/'Data 2022'!$C24)</f>
        <v>7.9264426125554857E-2</v>
      </c>
      <c r="BX24" s="122">
        <f>+IF('Data 2022'!AW24=0,"",'Data 2022'!AW24*1000/'Data 2022'!$C24)</f>
        <v>1.1097019657577678</v>
      </c>
      <c r="BY24" s="122" t="str">
        <f>+IF('Data 2022'!AX24=0,"",'Data 2022'!AX24*1000/'Data 2022'!$C24)</f>
        <v/>
      </c>
      <c r="BZ24" s="122">
        <f>+IF('Data 2022'!AY24=0,"",'Data 2022'!AY24*1000/'Data 2022'!$C24)</f>
        <v>0.31705770450221943</v>
      </c>
      <c r="CA24" s="122">
        <f>+IF('Data 2022'!AZ24=0,"",'Data 2022'!AZ24*1000/'Data 2022'!$C24)</f>
        <v>0.23779327837666456</v>
      </c>
      <c r="CB24" s="122">
        <f>+IF('Data 2022'!BA24=0,"",'Data 2022'!BA24*1000/'Data 2022'!$C24)</f>
        <v>2.3779327837666457</v>
      </c>
      <c r="CC24" s="122">
        <f>+IF('Data 2022'!BB24=0,"",'Data 2022'!BB24*1000/'Data 2022'!$C24)</f>
        <v>0.31705770450221943</v>
      </c>
    </row>
    <row r="25" spans="1:81" x14ac:dyDescent="0.25">
      <c r="A25" s="92" t="s">
        <v>21</v>
      </c>
      <c r="B25" s="119">
        <f>+IF('Data 2022'!D25=0,"",('Data 2022'!E25)*1000000/'Data 2022'!D25)</f>
        <v>275956.28415300546</v>
      </c>
      <c r="C25" s="119" t="e">
        <f>+IF('Data 2022'!D25=0,"",('Data 2022'!E25-'Data 2022'!#REF!)*1000000/'Data 2022'!D25)</f>
        <v>#REF!</v>
      </c>
      <c r="D25" s="120">
        <f>+IF('Data 2022'!D25=0,"",'Data 2022'!D25*1000/'Data 2022'!C25)</f>
        <v>2.5152910452889836</v>
      </c>
      <c r="E25" s="119" t="e">
        <f>+IF('Data 2022'!D25=0,"",('Data 2022'!E25-'Data 2022'!#REF!)*1000000/'Data 2022'!C25)</f>
        <v>#REF!</v>
      </c>
      <c r="F25" s="121">
        <f>+IF('Data 2022'!F25=0,"",('Data 2022'!G25)*1000000/'Data 2022'!F25)</f>
        <v>1400000</v>
      </c>
      <c r="G25" s="121">
        <f>+IF('Data 2022'!F25=0,"",('Data 2022'!G25-'Data 2022'!H25)*1000000/'Data 2022'!F25)</f>
        <v>1400000</v>
      </c>
      <c r="H25" s="120">
        <f>+IF('Data 2022'!F25=0,"",'Data 2022'!F25*1000/'Data 2022'!C25)</f>
        <v>0.10308569857741735</v>
      </c>
      <c r="I25" s="119">
        <f>+IF('Data 2022'!F25=0,"",('Data 2022'!G25-'Data 2022'!H25)*1000000/'Data 2022'!C25)</f>
        <v>144.31997800838431</v>
      </c>
      <c r="J25" s="119">
        <f>+IF('Data 2022'!I25=0,"",('Data 2022'!J25)*1000000/'Data 2022'!I25)</f>
        <v>1200000</v>
      </c>
      <c r="K25" s="119">
        <f>+IF('Data 2022'!I25=0,"",('Data 2022'!J25-'Data 2022'!K25)*1000000/'Data 2022'!I25)</f>
        <v>787500</v>
      </c>
      <c r="L25" s="120">
        <f>+IF('Data 2022'!I25=0,"",'Data 2022'!I25*1000/'Data 2022'!C25)</f>
        <v>0.54979039241289263</v>
      </c>
      <c r="M25" s="119">
        <f>+IF('Data 2022'!I25=0,"",('Data 2022'!J25-'Data 2022'!K25)*1000000/'Data 2022'!C25)</f>
        <v>432.9599340251529</v>
      </c>
      <c r="N25" s="119">
        <f>+IF('Data 2022'!L25=0,"",('Data 2022'!M25)*1000000/'Data 2022'!L25)</f>
        <v>791946.30872483214</v>
      </c>
      <c r="O25" s="119">
        <f>+IF('Data 2022'!L25=0,"",('Data 2022'!M25-'Data 2022'!N25)*1000000/'Data 2022'!L25)</f>
        <v>741610.7382550335</v>
      </c>
      <c r="P25" s="120">
        <f>+IF('Data 2022'!L25=0,"",'Data 2022'!L25*1000/'Data 2022'!C25)</f>
        <v>2.047969211738025</v>
      </c>
      <c r="Q25" s="119">
        <f>+IF('Data 2022'!L25=0,"",('Data 2022'!M25-'Data 2022'!N25)*1000000/'Data 2022'!C25)</f>
        <v>1518.7959590406158</v>
      </c>
      <c r="R25" s="119">
        <f>+IF('Data 2022'!O25=0,"",('Data 2022'!P25)*1000000/'Data 2022'!O25)</f>
        <v>82770.270270270266</v>
      </c>
      <c r="S25" s="119">
        <f>+IF('Data 2022'!O25=0,"",('Data 2022'!P25-'Data 2022'!Q25)*1000000/'Data 2022'!O25)</f>
        <v>82770.270270270266</v>
      </c>
      <c r="T25" s="120">
        <f>+IF('Data 2022'!O25=0,"",'Data 2022'!O25*1000/'Data 2022'!C25)</f>
        <v>8.1368978077108096</v>
      </c>
      <c r="U25" s="119">
        <f>+IF('Data 2022'!O25=0,"",('Data 2022'!P25-'Data 2022'!Q25)*1000000/'Data 2022'!C25)</f>
        <v>673.49323070579339</v>
      </c>
      <c r="V25" s="119">
        <f>+IF('Data 2022'!X25=0,"",('Data 2022'!Y25)*1000000/'Data 2022'!X25)</f>
        <v>1020100.5025125629</v>
      </c>
      <c r="W25" s="119">
        <f>+IF('Data 2022'!X25=0,"",('Data 2022'!Y25-'Data 2022'!Z25)*1000000/'Data 2022'!X25)</f>
        <v>894472.36180904531</v>
      </c>
      <c r="X25" s="120">
        <f>+IF('Data 2022'!X25=0,"",'Data 2022'!X25*1000/'Data 2022'!C25)</f>
        <v>2.7352072022541405</v>
      </c>
      <c r="Y25" s="119">
        <f>+IF('Data 2022'!X25=0,"",('Data 2022'!Y25-'Data 2022'!Z25)*1000000/'Data 2022'!C25)</f>
        <v>2446.5672462373718</v>
      </c>
      <c r="Z25" s="119">
        <f>+IF('Data 2022'!AA25=0,"",('Data 2022'!AB25)*1000000/'Data 2022'!AA25)</f>
        <v>829787.23404255323</v>
      </c>
      <c r="AA25" s="119">
        <f>+IF('Data 2022'!AA25=0,"",('Data 2022'!AB25-'Data 2022'!AC25)*1000000/'Data 2022'!AA25)</f>
        <v>711246.20060790284</v>
      </c>
      <c r="AB25" s="120">
        <f>+IF('Data 2022'!AA25=0,"",'Data 2022'!AA25*1000/'Data 2022'!C25)</f>
        <v>2.2610129887980208</v>
      </c>
      <c r="AC25" s="119">
        <f>+IF('Data 2022'!AA25=0,"",('Data 2022'!AB25-'Data 2022'!AC25)*1000000/'Data 2022'!C25)</f>
        <v>1608.136897807711</v>
      </c>
      <c r="AD25" s="119">
        <f>+IF('Data 2022'!AD25=0,"",('Data 2022'!AE25)*1000000/'Data 2022'!AD25)</f>
        <v>28070.175438596492</v>
      </c>
      <c r="AE25" s="119">
        <f>+IF('Data 2022'!AD25=0,"",('Data 2022'!AE25-'Data 2022'!AF25)*1000000/'Data 2022'!AD25)</f>
        <v>28070.175438596492</v>
      </c>
      <c r="AF25" s="120">
        <f>+IF('Data 2022'!AD25=0,"",'Data 2022'!AD25*1000/'Data 2022'!C25)</f>
        <v>3.9172565459418598</v>
      </c>
      <c r="AG25" s="119">
        <f>+IF('Data 2022'!AD25=0,"",('Data 2022'!AE25-'Data 2022'!AF25)*1000000/'Data 2022'!C25)</f>
        <v>109.95807848257851</v>
      </c>
      <c r="AH25" s="119">
        <f>+IF('Data 2022'!AG25=0,"",('Data 2022'!AH25)*1000000/'Data 2022'!AG25)</f>
        <v>145985.40145985401</v>
      </c>
      <c r="AI25" s="119">
        <f>+IF('Data 2022'!AG25=0,"",('Data 2022'!AH25-'Data 2022'!AI25)*1000000/'Data 2022'!AG25)</f>
        <v>145985.40145985401</v>
      </c>
      <c r="AJ25" s="120">
        <f>+IF('Data 2022'!AG25=0,"",'Data 2022'!AG25*1000/'Data 2022'!C25)</f>
        <v>1.8830320940141572</v>
      </c>
      <c r="AK25" s="119">
        <f>+IF('Data 2022'!AG25=0,"",('Data 2022'!AH25-'Data 2022'!AI25)*1000000/'Data 2022'!C25)</f>
        <v>274.89519620644631</v>
      </c>
      <c r="AL25" s="119">
        <f>+IF('Data 2022'!AJ25=0,"",('Data 2022'!AK25)*1000000/'Data 2022'!AJ25)</f>
        <v>311203.31950207468</v>
      </c>
      <c r="AM25" s="119">
        <f>+IF('Data 2022'!AJ25=0,"",('Data 2022'!AK25-'Data 2022'!AL25)*1000000/'Data 2022'!AJ25)</f>
        <v>298755.18672199169</v>
      </c>
      <c r="AN25" s="120">
        <f>+IF('Data 2022'!AJ25=0,"",'Data 2022'!AJ25*1000/'Data 2022'!C25)</f>
        <v>4.9687306714315165</v>
      </c>
      <c r="AO25" s="119">
        <f>+IF('Data 2022'!AJ25=0,"",('Data 2022'!AK25-'Data 2022'!AL25)*1000000/'Data 2022'!C25)</f>
        <v>1484.4340595148101</v>
      </c>
      <c r="AP25" s="119">
        <f>+IF('Data 2022'!AM25=0,"",('Data 2022'!AN25)*1000000/'Data 2022'!AM25)</f>
        <v>44117.647058823532</v>
      </c>
      <c r="AQ25" s="119" t="e">
        <f>+IF('Data 2022'!AM25=0,"",('Data 2022'!AN25-'Data 2022'!#REF!)*1000000/'Data 2022'!AM25)</f>
        <v>#REF!</v>
      </c>
      <c r="AR25" s="120">
        <f>+IF('Data 2022'!AM25=0,"",'Data 2022'!AM25*1000/'Data 2022'!C25)</f>
        <v>0.46732183355095869</v>
      </c>
      <c r="AS25" s="119" t="e">
        <f>+IF('Data 2022'!AM25=0,"",('Data 2022'!AN25-'Data 2022'!#REF!)*1000000/'Data 2022'!C25)</f>
        <v>#REF!</v>
      </c>
      <c r="AT25" s="119">
        <f>+IF('Data 2022'!AO25=0,"",('Data 2022'!AP25)*1000000/'Data 2022'!AO25)</f>
        <v>84745.762711864416</v>
      </c>
      <c r="AU25" s="119" t="e">
        <f>+IF('Data 2022'!AO25=0,"",('Data 2022'!AP25-'Data 2022'!#REF!)*1000000/'Data 2022'!AO25)</f>
        <v>#REF!</v>
      </c>
      <c r="AV25" s="120">
        <f>+IF('Data 2022'!AO25=0,"",'Data 2022'!AO25*1000/'Data 2022'!C25)</f>
        <v>2.8382929008315578</v>
      </c>
      <c r="AW25" s="119" t="e">
        <f>+IF('Data 2022'!AO25=0,"",('Data 2022'!AP25-'Data 2022'!#REF!)*1000000/'Data 2022'!C25)</f>
        <v>#REF!</v>
      </c>
      <c r="AX25" s="119">
        <f>+IF('Data 2022'!U25=0,"",('Data 2022'!V25)*1000000/'Data 2022'!U25)</f>
        <v>464601.76991150441</v>
      </c>
      <c r="AY25" s="119">
        <f>+IF('Data 2022'!U25=0,"",('Data 2022'!V25-'Data 2022'!W25)*1000000/'Data 2022'!U25)</f>
        <v>232300.8849557522</v>
      </c>
      <c r="AZ25" s="120">
        <f>+IF('Data 2022'!U25=0,"",'Data 2022'!U25*1000/'Data 2022'!C25)</f>
        <v>1.5531578585664216</v>
      </c>
      <c r="BA25" s="119">
        <f>+IF('Data 2022'!U25=0,"",('Data 2022'!V25-'Data 2022'!W25)*1000000/'Data 2022'!C25)</f>
        <v>360.79994502096076</v>
      </c>
      <c r="BB25" s="119">
        <f>+IF(AT25="","",+IF('Data 2022'!BC25=0,0,('Data 2022'!BD25)*1000000/'Data 2022'!BC25))</f>
        <v>334749.1909385114</v>
      </c>
      <c r="BC25" s="119" t="e">
        <f>+IF(AU25="","",+IF('Data 2022'!BC25=0,"",('Data 2022'!BD25-'Data 2022'!BE25)*1000000/'Data 2022'!BC25))</f>
        <v>#REF!</v>
      </c>
      <c r="BD25" s="120">
        <f>+IF(AV25="","",IF('Data 2022'!BC25=0,"",'Data 2022'!BC25*1000/'Data 2022'!C25))</f>
        <v>33.977046251116761</v>
      </c>
      <c r="BE25" s="119" t="e">
        <f>+IF(AW25="","",IF('Data 2022'!BC25=0,"",('Data 2022'!BD25-'Data 2022'!BE25)*1000000/'Data 2022'!C25))</f>
        <v>#REF!</v>
      </c>
      <c r="BF25" s="119">
        <f>+IF('Data 2022'!BC25-'Data 2022'!BF25=0,"",('Data 2022'!BD25-'Data 2022'!BG25)*1000000/('Data 2022'!BC25-'Data 2022'!BF25))</f>
        <v>362312.3459556353</v>
      </c>
      <c r="BG25" s="119" t="e">
        <f>+IF('Data 2022'!BC25-'Data 2022'!BF25=0,"",('Data 2022'!BD25-'Data 2022'!BE25-'Data 2022'!BG25-'Data 2022'!#REF!)*1000000/('Data 2022'!BC25-'Data 2022'!BF25))</f>
        <v>#REF!</v>
      </c>
      <c r="BH25" s="120">
        <f>+IF('Data 2022'!BC25-'Data 2022'!BF25=0,"",('Data 2022'!BC25-'Data 2022'!BF25)*1000/'Data 2022'!C25)</f>
        <v>30.671431516734241</v>
      </c>
      <c r="BI25" s="119" t="e">
        <f>+IF('Data 2022'!BC25-'Data 2022'!BF25=0,"",('Data 2022'!BD25-'Data 2022'!BE25-'Data 2022'!BG25-'Data 2022'!#REF!)*1000000/'Data 2022'!C25)</f>
        <v>#REF!</v>
      </c>
      <c r="BJ25" s="119">
        <f>+IF('Data 2022'!BF25=0,"",('Data 2022'!BG25)*1000000/'Data 2022'!BF25)</f>
        <v>79002.079002079015</v>
      </c>
      <c r="BK25" s="119" t="e">
        <f>+IF('Data 2022'!BF25=0,"",('Data 2022'!BG25-'Data 2022'!#REF!)*1000000/'Data 2022'!BF25)</f>
        <v>#REF!</v>
      </c>
      <c r="BL25" s="120">
        <f>+IF('Data 2022'!BF25=0,"",'Data 2022'!BF25*1000/'Data 2022'!C25)</f>
        <v>3.305614734382516</v>
      </c>
      <c r="BM25" s="119" t="e">
        <f>+IF('Data 2022'!BF25=0,"",('Data 2022'!BG25-'Data 2022'!#REF!)*1000000/'Data 2022'!C25)</f>
        <v>#REF!</v>
      </c>
      <c r="BN25" s="119">
        <f>+IF('Data 2022'!L25+'Data 2022'!O25+'Data 2022'!X25+'Data 2022'!AA25=0,"",('Data 2022'!M25+'Data 2022'!P25+'Data 2022'!Y25+'Data 2022'!AB25)*1000000/('Data 2022'!L25+'Data 2022'!O25+'Data 2022'!X25+'Data 2022'!AA25))</f>
        <v>458578.5423268447</v>
      </c>
      <c r="BO25" s="119">
        <f>+IF('Data 2022'!L25+'Data 2022'!O25+'Data 2022'!X25+'Data 2022'!AA25=0,"",('Data 2022'!M25-'Data 2022'!N25+'Data 2022'!P25-'Data 2022'!Q25+'Data 2022'!Y25-'Data 2022'!Z25+'Data 2022'!AB25-'Data 2022'!AC25)*1000000/('Data 2022'!L25+'Data 2022'!O25+'Data 2022'!X25+'Data 2022'!AA25))</f>
        <v>411498.41557265725</v>
      </c>
      <c r="BP25" s="120">
        <f>+('Data 2022'!L25+'Data 2022'!O25+'Data 2022'!X25+'Data 2022'!AA25)*1000/'Data 2022'!C25</f>
        <v>15.181087210500996</v>
      </c>
      <c r="BQ25" s="119">
        <f>+('Data 2022'!M25-'Data 2022'!N25+'Data 2022'!P25-'Data 2022'!Q25+'Data 2022'!Y25-'Data 2022'!Z25+'Data 2022'!AB25-'Data 2022'!AC25)*1000000/('Data 2022'!C25)</f>
        <v>6246.9933337914908</v>
      </c>
      <c r="BR25" s="122">
        <f>+IF('Data 2022'!AU25=0,"",'Data 2022'!AU25*1000/'Data 2022'!$C25)</f>
        <v>1.2370283829290083</v>
      </c>
      <c r="BS25" s="122">
        <f>+IF('Data 2022'!AV25=0,"",'Data 2022'!AV25*1000/'Data 2022'!$C25)</f>
        <v>0.13744759810322316</v>
      </c>
      <c r="BT25" s="122">
        <f>+IF('Data 2022'!AS25=0,"",'Data 2022'!AS25*1000/'Data 2022'!$C25)</f>
        <v>0.68723799051611578</v>
      </c>
      <c r="BU25" s="122">
        <f>+IF('Data 2022'!AT25=0,"",'Data 2022'!AT25*1000/'Data 2022'!$C25)</f>
        <v>0.48106659336128099</v>
      </c>
      <c r="BV25" s="122">
        <f>+IF('Data 2022'!AU25=0,"",'Data 2022'!AU25*1000/'Data 2022'!$C25)</f>
        <v>1.2370283829290083</v>
      </c>
      <c r="BW25" s="122">
        <f>+IF('Data 2022'!AV25=0,"",'Data 2022'!AV25*1000/'Data 2022'!$C25)</f>
        <v>0.13744759810322316</v>
      </c>
      <c r="BX25" s="122">
        <f>+IF('Data 2022'!AW25=0,"",'Data 2022'!AW25*1000/'Data 2022'!$C25)</f>
        <v>1.1683045838773967</v>
      </c>
      <c r="BY25" s="122">
        <f>+IF('Data 2022'!AX25=0,"",'Data 2022'!AX25*1000/'Data 2022'!$C25)</f>
        <v>0.54979039241289263</v>
      </c>
      <c r="BZ25" s="122">
        <f>+IF('Data 2022'!AY25=0,"",'Data 2022'!AY25*1000/'Data 2022'!$C25)</f>
        <v>1.924266373445124</v>
      </c>
      <c r="CA25" s="122">
        <f>+IF('Data 2022'!AZ25=0,"",'Data 2022'!AZ25*1000/'Data 2022'!$C25)</f>
        <v>0.54979039241289263</v>
      </c>
      <c r="CB25" s="122">
        <f>+IF('Data 2022'!BA25=0,"",'Data 2022'!BA25*1000/'Data 2022'!$C25)</f>
        <v>5.016837330767645</v>
      </c>
      <c r="CC25" s="122">
        <f>+IF('Data 2022'!BB25=0,"",'Data 2022'!BB25*1000/'Data 2022'!$C25)</f>
        <v>1.7180949762902893</v>
      </c>
    </row>
    <row r="26" spans="1:81" x14ac:dyDescent="0.25">
      <c r="A26" s="92" t="s">
        <v>22</v>
      </c>
      <c r="B26" s="119">
        <f>+IF('Data 2022'!D26=0,"",('Data 2022'!E26)*1000000/'Data 2022'!D26)</f>
        <v>225187.03241895261</v>
      </c>
      <c r="C26" s="119" t="e">
        <f>+IF('Data 2022'!D26=0,"",('Data 2022'!E26-'Data 2022'!#REF!)*1000000/'Data 2022'!D26)</f>
        <v>#REF!</v>
      </c>
      <c r="D26" s="120">
        <f>+IF('Data 2022'!D26=0,"",'Data 2022'!D26*1000/'Data 2022'!C26)</f>
        <v>0.84780701290738603</v>
      </c>
      <c r="E26" s="119" t="e">
        <f>+IF('Data 2022'!D26=0,"",('Data 2022'!E26-'Data 2022'!#REF!)*1000000/'Data 2022'!C26)</f>
        <v>#REF!</v>
      </c>
      <c r="F26" s="121">
        <f>+IF('Data 2022'!F26=0,"",('Data 2022'!G26)*1000000/'Data 2022'!F26)</f>
        <v>647619.04761904757</v>
      </c>
      <c r="G26" s="121">
        <f>+IF('Data 2022'!F26=0,"",('Data 2022'!G26-'Data 2022'!H26)*1000000/'Data 2022'!F26)</f>
        <v>647619.04761904757</v>
      </c>
      <c r="H26" s="120">
        <f>+IF('Data 2022'!F26=0,"",'Data 2022'!F26*1000/'Data 2022'!C26)</f>
        <v>4.4398871000137424E-2</v>
      </c>
      <c r="I26" s="119">
        <f>+IF('Data 2022'!F26=0,"",('Data 2022'!G26-'Data 2022'!H26)*1000000/'Data 2022'!C26)</f>
        <v>28.75355455246995</v>
      </c>
      <c r="J26" s="119">
        <f>+IF('Data 2022'!I26=0,"",('Data 2022'!J26)*1000000/'Data 2022'!I26)</f>
        <v>2023602.4844720496</v>
      </c>
      <c r="K26" s="119">
        <f>+IF('Data 2022'!I26=0,"",('Data 2022'!J26-'Data 2022'!K26)*1000000/'Data 2022'!I26)</f>
        <v>1667080.7453416151</v>
      </c>
      <c r="L26" s="120">
        <f>+IF('Data 2022'!I26=0,"",'Data 2022'!I26*1000/'Data 2022'!C26)</f>
        <v>0.17019567216719347</v>
      </c>
      <c r="M26" s="119">
        <f>+IF('Data 2022'!I26=0,"",('Data 2022'!J26-'Data 2022'!K26)*1000000/'Data 2022'!C26)</f>
        <v>283.72992801040203</v>
      </c>
      <c r="N26" s="119">
        <f>+IF('Data 2022'!L26=0,"",('Data 2022'!M26)*1000000/'Data 2022'!L26)</f>
        <v>720273.67096571252</v>
      </c>
      <c r="O26" s="119">
        <f>+IF('Data 2022'!L26=0,"",('Data 2022'!M26-'Data 2022'!N26)*1000000/'Data 2022'!L26)</f>
        <v>720273.67096571252</v>
      </c>
      <c r="P26" s="120">
        <f>+IF('Data 2022'!L26=0,"",'Data 2022'!L26*1000/'Data 2022'!C26)</f>
        <v>2.6884573506559404</v>
      </c>
      <c r="Q26" s="119">
        <f>+IF('Data 2022'!L26=0,"",('Data 2022'!M26-'Data 2022'!N26)*1000000/'Data 2022'!C26)</f>
        <v>1936.425045191708</v>
      </c>
      <c r="R26" s="119">
        <f>+IF('Data 2022'!O26=0,"",('Data 2022'!P26)*1000000/'Data 2022'!O26)</f>
        <v>82754.938601174581</v>
      </c>
      <c r="S26" s="119">
        <f>+IF('Data 2022'!O26=0,"",('Data 2022'!P26-'Data 2022'!Q26)*1000000/'Data 2022'!O26)</f>
        <v>82754.938601174581</v>
      </c>
      <c r="T26" s="120">
        <f>+IF('Data 2022'!O26=0,"",'Data 2022'!O26*1000/'Data 2022'!C26)</f>
        <v>3.1679651574574246</v>
      </c>
      <c r="U26" s="119">
        <f>+IF('Data 2022'!O26=0,"",('Data 2022'!P26-'Data 2022'!Q26)*1000000/'Data 2022'!C26)</f>
        <v>262.16476209604957</v>
      </c>
      <c r="V26" s="119">
        <f>+IF('Data 2022'!X26=0,"",('Data 2022'!Y26)*1000000/'Data 2022'!X26)</f>
        <v>720301.99362982181</v>
      </c>
      <c r="W26" s="119">
        <f>+IF('Data 2022'!X26=0,"",('Data 2022'!Y26-'Data 2022'!Z26)*1000000/'Data 2022'!X26)</f>
        <v>714639.6130706619</v>
      </c>
      <c r="X26" s="120">
        <f>+IF('Data 2022'!X26=0,"",'Data 2022'!X26*1000/'Data 2022'!C26)</f>
        <v>1.7922344260388807</v>
      </c>
      <c r="Y26" s="119">
        <f>+IF('Data 2022'!X26=0,"",('Data 2022'!Y26-'Data 2022'!Z26)*1000000/'Data 2022'!C26)</f>
        <v>1280.8017167563455</v>
      </c>
      <c r="Z26" s="119">
        <f>+IF('Data 2022'!AA26=0,"",('Data 2022'!AB26)*1000000/'Data 2022'!AA26)</f>
        <v>874757.281553398</v>
      </c>
      <c r="AA26" s="119">
        <f>+IF('Data 2022'!AA26=0,"",('Data 2022'!AB26-'Data 2022'!AC26)*1000000/'Data 2022'!AA26)</f>
        <v>873786.40776699025</v>
      </c>
      <c r="AB26" s="120">
        <f>+IF('Data 2022'!AA26=0,"",'Data 2022'!AA26*1000/'Data 2022'!C26)</f>
        <v>1.3065953465754727</v>
      </c>
      <c r="AC26" s="119">
        <f>+IF('Data 2022'!AA26=0,"",('Data 2022'!AB26-'Data 2022'!AC26)*1000000/'Data 2022'!C26)</f>
        <v>1141.6852542892482</v>
      </c>
      <c r="AD26" s="119">
        <f>+IF('Data 2022'!AD26=0,"",('Data 2022'!AE26)*1000000/'Data 2022'!AD26)</f>
        <v>35894.559730790803</v>
      </c>
      <c r="AE26" s="119">
        <f>+IF('Data 2022'!AD26=0,"",('Data 2022'!AE26-'Data 2022'!AF26)*1000000/'Data 2022'!AD26)</f>
        <v>35894.559730790803</v>
      </c>
      <c r="AF26" s="120">
        <f>+IF('Data 2022'!AD26=0,"",'Data 2022'!AD26*1000/'Data 2022'!C26)</f>
        <v>0.75393511422138126</v>
      </c>
      <c r="AG26" s="119">
        <f>+IF('Data 2022'!AD26=0,"",('Data 2022'!AE26-'Data 2022'!AF26)*1000000/'Data 2022'!C26)</f>
        <v>27.062168990559954</v>
      </c>
      <c r="AH26" s="119">
        <f>+IF('Data 2022'!AG26=0,"",('Data 2022'!AH26)*1000000/'Data 2022'!AG26)</f>
        <v>173515.98173515982</v>
      </c>
      <c r="AI26" s="119">
        <f>+IF('Data 2022'!AG26=0,"",('Data 2022'!AH26-'Data 2022'!AI26)*1000000/'Data 2022'!AG26)</f>
        <v>173515.98173515982</v>
      </c>
      <c r="AJ26" s="120">
        <f>+IF('Data 2022'!AG26=0,"",'Data 2022'!AG26*1000/'Data 2022'!C26)</f>
        <v>0.46301679757286174</v>
      </c>
      <c r="AK26" s="119">
        <f>+IF('Data 2022'!AG26=0,"",('Data 2022'!AH26-'Data 2022'!AI26)*1000000/'Data 2022'!C26)</f>
        <v>80.340814190724871</v>
      </c>
      <c r="AL26" s="119">
        <f>+IF('Data 2022'!AJ26=0,"",('Data 2022'!AK26)*1000000/'Data 2022'!AJ26)</f>
        <v>226727.41078208049</v>
      </c>
      <c r="AM26" s="119">
        <f>+IF('Data 2022'!AJ26=0,"",('Data 2022'!AK26-'Data 2022'!AL26)*1000000/'Data 2022'!AJ26)</f>
        <v>226119.96962794228</v>
      </c>
      <c r="AN26" s="120">
        <f>+IF('Data 2022'!AJ26=0,"",'Data 2022'!AJ26*1000/'Data 2022'!C26)</f>
        <v>2.7844434812943328</v>
      </c>
      <c r="AO26" s="119">
        <f>+IF('Data 2022'!AJ26=0,"",('Data 2022'!AK26-'Data 2022'!AL26)*1000000/'Data 2022'!C26)</f>
        <v>629.61827542099638</v>
      </c>
      <c r="AP26" s="119">
        <f>+IF('Data 2022'!AM26=0,"",('Data 2022'!AN26)*1000000/'Data 2022'!AM26)</f>
        <v>16666.666666666668</v>
      </c>
      <c r="AQ26" s="119" t="e">
        <f>+IF('Data 2022'!AM26=0,"",('Data 2022'!AN26-'Data 2022'!#REF!)*1000000/'Data 2022'!AM26)</f>
        <v>#REF!</v>
      </c>
      <c r="AR26" s="120">
        <f>+IF('Data 2022'!AM26=0,"",'Data 2022'!AM26*1000/'Data 2022'!C26)</f>
        <v>2.5370783428649957E-2</v>
      </c>
      <c r="AS26" s="119" t="e">
        <f>+IF('Data 2022'!AM26=0,"",('Data 2022'!AN26-'Data 2022'!#REF!)*1000000/'Data 2022'!C26)</f>
        <v>#REF!</v>
      </c>
      <c r="AT26" s="119">
        <f>+IF('Data 2022'!AO26=0,"",('Data 2022'!AP26)*1000000/'Data 2022'!AO26)</f>
        <v>53465.346534653465</v>
      </c>
      <c r="AU26" s="119" t="e">
        <f>+IF('Data 2022'!AO26=0,"",('Data 2022'!AP26-'Data 2022'!#REF!)*1000000/'Data 2022'!AO26)</f>
        <v>#REF!</v>
      </c>
      <c r="AV26" s="120">
        <f>+IF('Data 2022'!AO26=0,"",'Data 2022'!AO26*1000/'Data 2022'!C26)</f>
        <v>0.21353742719113714</v>
      </c>
      <c r="AW26" s="119" t="e">
        <f>+IF('Data 2022'!AO26=0,"",('Data 2022'!AP26-'Data 2022'!#REF!)*1000000/'Data 2022'!C26)</f>
        <v>#REF!</v>
      </c>
      <c r="AX26" s="119">
        <f>+IF('Data 2022'!U26=0,"",('Data 2022'!V26)*1000000/'Data 2022'!U26)</f>
        <v>501079.63927346631</v>
      </c>
      <c r="AY26" s="119">
        <f>+IF('Data 2022'!U26=0,"",('Data 2022'!V26-'Data 2022'!W26)*1000000/'Data 2022'!U26)</f>
        <v>231931.91921757907</v>
      </c>
      <c r="AZ26" s="120">
        <f>+IF('Data 2022'!U26=0,"",'Data 2022'!U26*1000/'Data 2022'!C26)</f>
        <v>1.664534816114676</v>
      </c>
      <c r="BA26" s="119">
        <f>+IF('Data 2022'!U26=0,"",('Data 2022'!V26-'Data 2022'!W26)*1000000/'Data 2022'!C26)</f>
        <v>386.05875450595687</v>
      </c>
      <c r="BB26" s="119">
        <f>+IF(AT26="","",+IF('Data 2022'!BC26=0,0,('Data 2022'!BD26)*1000000/'Data 2022'!BC26))</f>
        <v>396156.50927466864</v>
      </c>
      <c r="BC26" s="119" t="e">
        <f>+IF(AU26="","",+IF('Data 2022'!BC26=0,"",('Data 2022'!BD26-'Data 2022'!BE26)*1000000/'Data 2022'!BC26))</f>
        <v>#REF!</v>
      </c>
      <c r="BD26" s="120">
        <f>+IF(AV26="","",IF('Data 2022'!BC26=0,"",'Data 2022'!BC26*1000/'Data 2022'!C26))</f>
        <v>17.40456885524911</v>
      </c>
      <c r="BE26" s="119" t="e">
        <f>+IF(AW26="","",IF('Data 2022'!BC26=0,"",('Data 2022'!BD26-'Data 2022'!BE26)*1000000/'Data 2022'!C26))</f>
        <v>#REF!</v>
      </c>
      <c r="BF26" s="119">
        <f>+IF('Data 2022'!BC26-'Data 2022'!BF26=0,"",('Data 2022'!BD26-'Data 2022'!BG26)*1000000/('Data 2022'!BC26-'Data 2022'!BF26))</f>
        <v>400980.40423199616</v>
      </c>
      <c r="BG26" s="119" t="e">
        <f>+IF('Data 2022'!BC26-'Data 2022'!BF26=0,"",('Data 2022'!BD26-'Data 2022'!BE26-'Data 2022'!BG26-'Data 2022'!#REF!)*1000000/('Data 2022'!BC26-'Data 2022'!BF26))</f>
        <v>#REF!</v>
      </c>
      <c r="BH26" s="120">
        <f>+IF('Data 2022'!BC26-'Data 2022'!BF26=0,"",('Data 2022'!BC26-'Data 2022'!BF26)*1000/'Data 2022'!C26)</f>
        <v>17.165660644629323</v>
      </c>
      <c r="BI26" s="119" t="e">
        <f>+IF('Data 2022'!BC26-'Data 2022'!BF26=0,"",('Data 2022'!BD26-'Data 2022'!BE26-'Data 2022'!BG26-'Data 2022'!#REF!)*1000000/'Data 2022'!C26)</f>
        <v>#REF!</v>
      </c>
      <c r="BJ26" s="119">
        <f>+IF('Data 2022'!BF26=0,"",('Data 2022'!BG26)*1000000/'Data 2022'!BF26)</f>
        <v>49557.52212389381</v>
      </c>
      <c r="BK26" s="119" t="e">
        <f>+IF('Data 2022'!BF26=0,"",('Data 2022'!BG26-'Data 2022'!#REF!)*1000000/'Data 2022'!BF26)</f>
        <v>#REF!</v>
      </c>
      <c r="BL26" s="120">
        <f>+IF('Data 2022'!BF26=0,"",'Data 2022'!BF26*1000/'Data 2022'!C26)</f>
        <v>0.23890821061978709</v>
      </c>
      <c r="BM26" s="119" t="e">
        <f>+IF('Data 2022'!BF26=0,"",('Data 2022'!BG26-'Data 2022'!#REF!)*1000000/'Data 2022'!C26)</f>
        <v>#REF!</v>
      </c>
      <c r="BN26" s="119">
        <f>+IF('Data 2022'!L26+'Data 2022'!O26+'Data 2022'!X26+'Data 2022'!AA26=0,"",('Data 2022'!M26+'Data 2022'!P26+'Data 2022'!Y26+'Data 2022'!AB26)*1000000/('Data 2022'!L26+'Data 2022'!O26+'Data 2022'!X26+'Data 2022'!AA26))</f>
        <v>517293.48159690254</v>
      </c>
      <c r="BO26" s="119">
        <f>+IF('Data 2022'!L26+'Data 2022'!O26+'Data 2022'!X26+'Data 2022'!AA26=0,"",('Data 2022'!M26-'Data 2022'!N26+'Data 2022'!P26-'Data 2022'!Q26+'Data 2022'!Y26-'Data 2022'!Z26+'Data 2022'!AB26-'Data 2022'!AC26)*1000000/('Data 2022'!L26+'Data 2022'!O26+'Data 2022'!X26+'Data 2022'!AA26))</f>
        <v>516018.60377269413</v>
      </c>
      <c r="BP26" s="120">
        <f>+('Data 2022'!L26+'Data 2022'!O26+'Data 2022'!X26+'Data 2022'!AA26)*1000/'Data 2022'!C26</f>
        <v>8.9552522807277182</v>
      </c>
      <c r="BQ26" s="119">
        <f>+('Data 2022'!M26-'Data 2022'!N26+'Data 2022'!P26-'Data 2022'!Q26+'Data 2022'!Y26-'Data 2022'!Z26+'Data 2022'!AB26-'Data 2022'!AC26)*1000000/('Data 2022'!C26)</f>
        <v>4621.0767783333522</v>
      </c>
      <c r="BR26" s="122">
        <f>+IF('Data 2022'!AU26=0,"",'Data 2022'!AU26*1000/'Data 2022'!$C26)</f>
        <v>0.11205429347653731</v>
      </c>
      <c r="BS26" s="122">
        <f>+IF('Data 2022'!AV26=0,"",'Data 2022'!AV26*1000/'Data 2022'!$C26)</f>
        <v>3.1713479285812446E-2</v>
      </c>
      <c r="BT26" s="122">
        <f>+IF('Data 2022'!AS26=0,"",'Data 2022'!AS26*1000/'Data 2022'!$C26)</f>
        <v>0.2917640094294745</v>
      </c>
      <c r="BU26" s="122">
        <f>+IF('Data 2022'!AT26=0,"",'Data 2022'!AT26*1000/'Data 2022'!$C26)</f>
        <v>0.1754812520481622</v>
      </c>
      <c r="BV26" s="122">
        <f>+IF('Data 2022'!AU26=0,"",'Data 2022'!AU26*1000/'Data 2022'!$C26)</f>
        <v>0.11205429347653731</v>
      </c>
      <c r="BW26" s="122">
        <f>+IF('Data 2022'!AV26=0,"",'Data 2022'!AV26*1000/'Data 2022'!$C26)</f>
        <v>3.1713479285812446E-2</v>
      </c>
      <c r="BX26" s="122">
        <f>+IF('Data 2022'!AW26=0,"",'Data 2022'!AW26*1000/'Data 2022'!$C26)</f>
        <v>0.41227523071556182</v>
      </c>
      <c r="BY26" s="122">
        <f>+IF('Data 2022'!AX26=0,"",'Data 2022'!AX26*1000/'Data 2022'!$C26)</f>
        <v>0.14799623666712475</v>
      </c>
      <c r="BZ26" s="122">
        <f>+IF('Data 2022'!AY26=0,"",'Data 2022'!AY26*1000/'Data 2022'!$C26)</f>
        <v>0.63638381766863639</v>
      </c>
      <c r="CA26" s="122">
        <f>+IF('Data 2022'!AZ26=0,"",'Data 2022'!AZ26*1000/'Data 2022'!$C26)</f>
        <v>0.31290632895334947</v>
      </c>
      <c r="CB26" s="122">
        <f>+IF('Data 2022'!BA26=0,"",'Data 2022'!BA26*1000/'Data 2022'!$C26)</f>
        <v>1.4884192944807975</v>
      </c>
      <c r="CC26" s="122">
        <f>+IF('Data 2022'!BB26=0,"",'Data 2022'!BB26*1000/'Data 2022'!$C26)</f>
        <v>0.67866845671638631</v>
      </c>
    </row>
    <row r="27" spans="1:81" x14ac:dyDescent="0.25">
      <c r="A27" s="92" t="s">
        <v>24</v>
      </c>
      <c r="B27" s="119">
        <f>+IF('Data 2022'!D27=0,"",('Data 2022'!E27)*1000000/'Data 2022'!D27)</f>
        <v>156652.36051502146</v>
      </c>
      <c r="C27" s="119" t="e">
        <f>+IF('Data 2022'!D27=0,"",('Data 2022'!E27-'Data 2022'!#REF!)*1000000/'Data 2022'!D27)</f>
        <v>#REF!</v>
      </c>
      <c r="D27" s="120">
        <f>+IF('Data 2022'!D27=0,"",'Data 2022'!D27*1000/'Data 2022'!C27)</f>
        <v>1.3342113551120909</v>
      </c>
      <c r="E27" s="119" t="e">
        <f>+IF('Data 2022'!D27=0,"",('Data 2022'!E27-'Data 2022'!#REF!)*1000000/'Data 2022'!C27)</f>
        <v>#REF!</v>
      </c>
      <c r="F27" s="121">
        <f>+IF('Data 2022'!F27=0,"",('Data 2022'!G27)*1000000/'Data 2022'!F27)</f>
        <v>673076.92307692301</v>
      </c>
      <c r="G27" s="121">
        <f>+IF('Data 2022'!F27=0,"",('Data 2022'!G27-'Data 2022'!H27)*1000000/'Data 2022'!F27)</f>
        <v>576923.07692307688</v>
      </c>
      <c r="H27" s="120">
        <f>+IF('Data 2022'!F27=0,"",'Data 2022'!F27*1000/'Data 2022'!C27)</f>
        <v>5.9552781515732817E-2</v>
      </c>
      <c r="I27" s="119">
        <f>+IF('Data 2022'!F27=0,"",('Data 2022'!G27-'Data 2022'!H27)*1000000/'Data 2022'!C27)</f>
        <v>34.357373951384318</v>
      </c>
      <c r="J27" s="119">
        <f>+IF('Data 2022'!I27=0,"",('Data 2022'!J27)*1000000/'Data 2022'!I27)</f>
        <v>1350515.463917526</v>
      </c>
      <c r="K27" s="119">
        <f>+IF('Data 2022'!I27=0,"",('Data 2022'!J27-'Data 2022'!K27)*1000000/'Data 2022'!I27)</f>
        <v>1103092.7835051548</v>
      </c>
      <c r="L27" s="120">
        <f>+IF('Data 2022'!I27=0,"",'Data 2022'!I27*1000/'Data 2022'!C27)</f>
        <v>0.27772210610702319</v>
      </c>
      <c r="M27" s="119">
        <f>+IF('Data 2022'!I27=0,"",('Data 2022'!J27-'Data 2022'!K27)*1000000/'Data 2022'!C27)</f>
        <v>306.35325106651015</v>
      </c>
      <c r="N27" s="119">
        <f>+IF('Data 2022'!L27=0,"",('Data 2022'!M27)*1000000/'Data 2022'!L27)</f>
        <v>915169.66067864269</v>
      </c>
      <c r="O27" s="119">
        <f>+IF('Data 2022'!L27=0,"",('Data 2022'!M27-'Data 2022'!N27)*1000000/'Data 2022'!L27)</f>
        <v>780439.12175648706</v>
      </c>
      <c r="P27" s="120">
        <f>+IF('Data 2022'!L27=0,"",'Data 2022'!L27*1000/'Data 2022'!C27)</f>
        <v>2.8688407249405903</v>
      </c>
      <c r="Q27" s="119">
        <f>+IF('Data 2022'!L27=0,"",('Data 2022'!M27-'Data 2022'!N27)*1000000/'Data 2022'!C27)</f>
        <v>2238.955535831878</v>
      </c>
      <c r="R27" s="119">
        <f>+IF('Data 2022'!O27=0,"",('Data 2022'!P27)*1000000/'Data 2022'!O27)</f>
        <v>135818.90812250334</v>
      </c>
      <c r="S27" s="119">
        <f>+IF('Data 2022'!O27=0,"",('Data 2022'!P27-'Data 2022'!Q27)*1000000/'Data 2022'!O27)</f>
        <v>135685.75233022639</v>
      </c>
      <c r="T27" s="120">
        <f>+IF('Data 2022'!O27=0,"",'Data 2022'!O27*1000/'Data 2022'!C27)</f>
        <v>2.1501989864574687</v>
      </c>
      <c r="U27" s="119">
        <f>+IF('Data 2022'!O27=0,"",('Data 2022'!P27-'Data 2022'!Q27)*1000000/'Data 2022'!C27)</f>
        <v>291.75136713717183</v>
      </c>
      <c r="V27" s="119">
        <f>+IF('Data 2022'!X27=0,"",('Data 2022'!Y27)*1000000/'Data 2022'!X27)</f>
        <v>1612068.9655172415</v>
      </c>
      <c r="W27" s="119">
        <f>+IF('Data 2022'!X27=0,"",('Data 2022'!Y27-'Data 2022'!Z27)*1000000/'Data 2022'!X27)</f>
        <v>1198275.8620689656</v>
      </c>
      <c r="X27" s="120">
        <f>+IF('Data 2022'!X27=0,"",'Data 2022'!X27*1000/'Data 2022'!C27)</f>
        <v>0.99636384459014515</v>
      </c>
      <c r="Y27" s="119">
        <f>+IF('Data 2022'!X27=0,"",('Data 2022'!Y27-'Data 2022'!Z27)*1000000/'Data 2022'!C27)</f>
        <v>1193.9187448106049</v>
      </c>
      <c r="Z27" s="119">
        <f>+IF('Data 2022'!AA27=0,"",('Data 2022'!AB27)*1000000/'Data 2022'!AA27)</f>
        <v>752442.99674267101</v>
      </c>
      <c r="AA27" s="119">
        <f>+IF('Data 2022'!AA27=0,"",('Data 2022'!AB27-'Data 2022'!AC27)*1000000/'Data 2022'!AA27)</f>
        <v>654723.12703583064</v>
      </c>
      <c r="AB27" s="120">
        <f>+IF('Data 2022'!AA27=0,"",'Data 2022'!AA27*1000/'Data 2022'!C27)</f>
        <v>1.7579523005124975</v>
      </c>
      <c r="AC27" s="119">
        <f>+IF('Data 2022'!AA27=0,"",('Data 2022'!AB27-'Data 2022'!AC27)*1000000/'Data 2022'!C27)</f>
        <v>1150.9720273713747</v>
      </c>
      <c r="AD27" s="119">
        <f>+IF('Data 2022'!AD27=0,"",('Data 2022'!AE27)*1000000/'Data 2022'!AD27)</f>
        <v>18709.073900841908</v>
      </c>
      <c r="AE27" s="119">
        <f>+IF('Data 2022'!AD27=0,"",('Data 2022'!AE27-'Data 2022'!AF27)*1000000/'Data 2022'!AD27)</f>
        <v>18709.073900841908</v>
      </c>
      <c r="AF27" s="120">
        <f>+IF('Data 2022'!AD27=0,"",'Data 2022'!AD27*1000/'Data 2022'!C27)</f>
        <v>3.0606693961691529</v>
      </c>
      <c r="AG27" s="119">
        <f>+IF('Data 2022'!AD27=0,"",('Data 2022'!AE27-'Data 2022'!AF27)*1000000/'Data 2022'!C27)</f>
        <v>57.262289918973863</v>
      </c>
      <c r="AH27" s="119">
        <f>+IF('Data 2022'!AG27=0,"",('Data 2022'!AH27)*1000000/'Data 2022'!AG27)</f>
        <v>145510.83591331271</v>
      </c>
      <c r="AI27" s="119">
        <f>+IF('Data 2022'!AG27=0,"",('Data 2022'!AH27-'Data 2022'!AI27)*1000000/'Data 2022'!AG27)</f>
        <v>145510.83591331271</v>
      </c>
      <c r="AJ27" s="120">
        <f>+IF('Data 2022'!AG27=0,"",'Data 2022'!AG27*1000/'Data 2022'!C27)</f>
        <v>1.8495719643828554</v>
      </c>
      <c r="AK27" s="119">
        <f>+IF('Data 2022'!AG27=0,"",('Data 2022'!AH27-'Data 2022'!AI27)*1000000/'Data 2022'!C27)</f>
        <v>269.13276261917713</v>
      </c>
      <c r="AL27" s="119">
        <f>+IF('Data 2022'!AJ27=0,"",('Data 2022'!AK27)*1000000/'Data 2022'!AJ27)</f>
        <v>219712.52566735115</v>
      </c>
      <c r="AM27" s="119">
        <f>+IF('Data 2022'!AJ27=0,"",('Data 2022'!AK27-'Data 2022'!AL27)*1000000/'Data 2022'!AJ27)</f>
        <v>219575.63312799454</v>
      </c>
      <c r="AN27" s="120">
        <f>+IF('Data 2022'!AJ27=0,"",'Data 2022'!AJ27*1000/'Data 2022'!C27)</f>
        <v>4.1830102785810404</v>
      </c>
      <c r="AO27" s="119">
        <f>+IF('Data 2022'!AJ27=0,"",('Data 2022'!AK27-'Data 2022'!AL27)*1000000/'Data 2022'!C27)</f>
        <v>918.48713030034071</v>
      </c>
      <c r="AP27" s="119">
        <f>+IF('Data 2022'!AM27=0,"",('Data 2022'!AN27)*1000000/'Data 2022'!AM27)</f>
        <v>40000</v>
      </c>
      <c r="AQ27" s="119" t="e">
        <f>+IF('Data 2022'!AM27=0,"",('Data 2022'!AN27-'Data 2022'!#REF!)*1000000/'Data 2022'!AM27)</f>
        <v>#REF!</v>
      </c>
      <c r="AR27" s="120">
        <f>+IF('Data 2022'!AM27=0,"",'Data 2022'!AM27*1000/'Data 2022'!C27)</f>
        <v>0.42946717439230397</v>
      </c>
      <c r="AS27" s="119" t="e">
        <f>+IF('Data 2022'!AM27=0,"",('Data 2022'!AN27-'Data 2022'!#REF!)*1000000/'Data 2022'!C27)</f>
        <v>#REF!</v>
      </c>
      <c r="AT27" s="119">
        <f>+IF('Data 2022'!AO27=0,"",('Data 2022'!AP27)*1000000/'Data 2022'!AO27)</f>
        <v>66787.00361010831</v>
      </c>
      <c r="AU27" s="119" t="e">
        <f>+IF('Data 2022'!AO27=0,"",('Data 2022'!AP27-'Data 2022'!#REF!)*1000000/'Data 2022'!AO27)</f>
        <v>#REF!</v>
      </c>
      <c r="AV27" s="120">
        <f>+IF('Data 2022'!AO27=0,"",'Data 2022'!AO27*1000/'Data 2022'!C27)</f>
        <v>1.5861654307555759</v>
      </c>
      <c r="AW27" s="119" t="e">
        <f>+IF('Data 2022'!AO27=0,"",('Data 2022'!AP27-'Data 2022'!#REF!)*1000000/'Data 2022'!C27)</f>
        <v>#REF!</v>
      </c>
      <c r="AX27" s="119">
        <f>+IF('Data 2022'!U27=0,"",('Data 2022'!V27)*1000000/'Data 2022'!U27)</f>
        <v>499999.99999999994</v>
      </c>
      <c r="AY27" s="119">
        <f>+IF('Data 2022'!U27=0,"",('Data 2022'!V27-'Data 2022'!W27)*1000000/'Data 2022'!U27)</f>
        <v>284946.2365591398</v>
      </c>
      <c r="AZ27" s="120">
        <f>+IF('Data 2022'!U27=0,"",'Data 2022'!U27*1000/'Data 2022'!C27)</f>
        <v>0.53253929624645691</v>
      </c>
      <c r="BA27" s="119">
        <f>+IF('Data 2022'!U27=0,"",('Data 2022'!V27-'Data 2022'!W27)*1000000/'Data 2022'!C27)</f>
        <v>151.74506828528075</v>
      </c>
      <c r="BB27" s="119">
        <f>+IF(AT27="","",+IF('Data 2022'!BC27=0,0,('Data 2022'!BD27)*1000000/'Data 2022'!BC27))</f>
        <v>384396.04605691938</v>
      </c>
      <c r="BC27" s="119" t="e">
        <f>+IF(AU27="","",+IF('Data 2022'!BC27=0,"",('Data 2022'!BD27-'Data 2022'!BE27)*1000000/'Data 2022'!BC27))</f>
        <v>#REF!</v>
      </c>
      <c r="BD27" s="120">
        <f>+IF(AV27="","",IF('Data 2022'!BC27=0,"",'Data 2022'!BC27*1000/'Data 2022'!C27))</f>
        <v>21.086265639762935</v>
      </c>
      <c r="BE27" s="119" t="e">
        <f>+IF(AW27="","",IF('Data 2022'!BC27=0,"",('Data 2022'!BD27-'Data 2022'!BE27)*1000000/'Data 2022'!C27))</f>
        <v>#REF!</v>
      </c>
      <c r="BF27" s="119">
        <f>+IF('Data 2022'!BC27-'Data 2022'!BF27=0,"",('Data 2022'!BD27-'Data 2022'!BG27)*1000000/('Data 2022'!BC27-'Data 2022'!BF27))</f>
        <v>418568.34013932256</v>
      </c>
      <c r="BG27" s="119" t="e">
        <f>+IF('Data 2022'!BC27-'Data 2022'!BF27=0,"",('Data 2022'!BD27-'Data 2022'!BE27-'Data 2022'!BG27-'Data 2022'!#REF!)*1000000/('Data 2022'!BC27-'Data 2022'!BF27))</f>
        <v>#REF!</v>
      </c>
      <c r="BH27" s="120">
        <f>+IF('Data 2022'!BC27-'Data 2022'!BF27=0,"",('Data 2022'!BC27-'Data 2022'!BF27)*1000/'Data 2022'!C27)</f>
        <v>19.070633034615053</v>
      </c>
      <c r="BI27" s="119" t="e">
        <f>+IF('Data 2022'!BC27-'Data 2022'!BF27=0,"",('Data 2022'!BD27-'Data 2022'!BE27-'Data 2022'!BG27-'Data 2022'!#REF!)*1000000/'Data 2022'!C27)</f>
        <v>#REF!</v>
      </c>
      <c r="BJ27" s="119">
        <f>+IF('Data 2022'!BF27=0,"",('Data 2022'!BG27)*1000000/'Data 2022'!BF27)</f>
        <v>61079.545454545449</v>
      </c>
      <c r="BK27" s="119" t="e">
        <f>+IF('Data 2022'!BF27=0,"",('Data 2022'!BG27-'Data 2022'!#REF!)*1000000/'Data 2022'!BF27)</f>
        <v>#REF!</v>
      </c>
      <c r="BL27" s="120">
        <f>+IF('Data 2022'!BF27=0,"",'Data 2022'!BF27*1000/'Data 2022'!C27)</f>
        <v>2.0156326051478799</v>
      </c>
      <c r="BM27" s="119" t="e">
        <f>+IF('Data 2022'!BF27=0,"",('Data 2022'!BG27-'Data 2022'!#REF!)*1000000/'Data 2022'!C27)</f>
        <v>#REF!</v>
      </c>
      <c r="BN27" s="119">
        <f>+IF('Data 2022'!L27+'Data 2022'!O27+'Data 2022'!X27+'Data 2022'!AA27=0,"",('Data 2022'!M27+'Data 2022'!P27+'Data 2022'!Y27+'Data 2022'!AB27)*1000000/('Data 2022'!L27+'Data 2022'!O27+'Data 2022'!X27+'Data 2022'!AA27))</f>
        <v>752117.86372007371</v>
      </c>
      <c r="BO27" s="119">
        <f>+IF('Data 2022'!L27+'Data 2022'!O27+'Data 2022'!X27+'Data 2022'!AA27=0,"",('Data 2022'!M27-'Data 2022'!N27+'Data 2022'!P27-'Data 2022'!Q27+'Data 2022'!Y27-'Data 2022'!Z27+'Data 2022'!AB27-'Data 2022'!AC27)*1000000/('Data 2022'!L27+'Data 2022'!O27+'Data 2022'!X27+'Data 2022'!AA27))</f>
        <v>627219.1528545121</v>
      </c>
      <c r="BP27" s="120">
        <f>+('Data 2022'!L27+'Data 2022'!O27+'Data 2022'!X27+'Data 2022'!AA27)*1000/'Data 2022'!C27</f>
        <v>7.773355856500701</v>
      </c>
      <c r="BQ27" s="119">
        <f>+('Data 2022'!M27-'Data 2022'!N27+'Data 2022'!P27-'Data 2022'!Q27+'Data 2022'!Y27-'Data 2022'!Z27+'Data 2022'!AB27-'Data 2022'!AC27)*1000000/('Data 2022'!C27)</f>
        <v>4875.5976751510298</v>
      </c>
      <c r="BR27" s="122">
        <f>+IF('Data 2022'!AU27=0,"",'Data 2022'!AU27*1000/'Data 2022'!$C27)</f>
        <v>1.1166146534199903</v>
      </c>
      <c r="BS27" s="122">
        <f>+IF('Data 2022'!AV27=0,"",'Data 2022'!AV27*1000/'Data 2022'!$C27)</f>
        <v>0.14315572479743466</v>
      </c>
      <c r="BT27" s="122">
        <f>+IF('Data 2022'!AS27=0,"",'Data 2022'!AS27*1000/'Data 2022'!$C27)</f>
        <v>8.5893434878460795E-2</v>
      </c>
      <c r="BU27" s="122" t="str">
        <f>+IF('Data 2022'!AT27=0,"",'Data 2022'!AT27*1000/'Data 2022'!$C27)</f>
        <v/>
      </c>
      <c r="BV27" s="122">
        <f>+IF('Data 2022'!AU27=0,"",'Data 2022'!AU27*1000/'Data 2022'!$C27)</f>
        <v>1.1166146534199903</v>
      </c>
      <c r="BW27" s="122">
        <f>+IF('Data 2022'!AV27=0,"",'Data 2022'!AV27*1000/'Data 2022'!$C27)</f>
        <v>0.14315572479743466</v>
      </c>
      <c r="BX27" s="122">
        <f>+IF('Data 2022'!AW27=0,"",'Data 2022'!AW27*1000/'Data 2022'!$C27)</f>
        <v>0.28631144959486932</v>
      </c>
      <c r="BY27" s="122">
        <f>+IF('Data 2022'!AX27=0,"",'Data 2022'!AX27*1000/'Data 2022'!$C27)</f>
        <v>2.8631144959486932E-2</v>
      </c>
      <c r="BZ27" s="122">
        <f>+IF('Data 2022'!AY27=0,"",'Data 2022'!AY27*1000/'Data 2022'!$C27)</f>
        <v>0.48672946431127778</v>
      </c>
      <c r="CA27" s="122">
        <f>+IF('Data 2022'!AZ27=0,"",'Data 2022'!AZ27*1000/'Data 2022'!$C27)</f>
        <v>2.8631144959486932E-2</v>
      </c>
      <c r="CB27" s="122">
        <f>+IF('Data 2022'!BA27=0,"",'Data 2022'!BA27*1000/'Data 2022'!$C27)</f>
        <v>2.0041801471640852</v>
      </c>
      <c r="CC27" s="122">
        <f>+IF('Data 2022'!BB27=0,"",'Data 2022'!BB27*1000/'Data 2022'!$C27)</f>
        <v>0.20041801471640852</v>
      </c>
    </row>
    <row r="28" spans="1:81" x14ac:dyDescent="0.25">
      <c r="A28" s="92" t="s">
        <v>23</v>
      </c>
      <c r="B28" s="119">
        <f>+IF('Data 2022'!D28=0,"",('Data 2022'!E28)*1000000/'Data 2022'!D28)</f>
        <v>340827.33812949638</v>
      </c>
      <c r="C28" s="119" t="e">
        <f>+IF('Data 2022'!D28=0,"",('Data 2022'!E28-'Data 2022'!#REF!)*1000000/'Data 2022'!D28)</f>
        <v>#REF!</v>
      </c>
      <c r="D28" s="120">
        <f>+IF('Data 2022'!D28=0,"",'Data 2022'!D28*1000/'Data 2022'!C28)</f>
        <v>1.8055465350392934</v>
      </c>
      <c r="E28" s="119" t="e">
        <f>+IF('Data 2022'!D28=0,"",('Data 2022'!E28-'Data 2022'!#REF!)*1000000/'Data 2022'!C28)</f>
        <v>#REF!</v>
      </c>
      <c r="F28" s="121">
        <f>+IF('Data 2022'!F28=0,"",('Data 2022'!G28)*1000000/'Data 2022'!F28)</f>
        <v>333333.33333333337</v>
      </c>
      <c r="G28" s="121">
        <f>+IF('Data 2022'!F28=0,"",('Data 2022'!G28-'Data 2022'!H28)*1000000/'Data 2022'!F28)</f>
        <v>-1083333.3333333333</v>
      </c>
      <c r="H28" s="120">
        <f>+IF('Data 2022'!F28=0,"",'Data 2022'!F28*1000/'Data 2022'!C28)</f>
        <v>3.8968630252646616E-2</v>
      </c>
      <c r="I28" s="119">
        <f>+IF('Data 2022'!F28=0,"",('Data 2022'!G28-'Data 2022'!H28)*1000000/'Data 2022'!C28)</f>
        <v>-42.21601610703383</v>
      </c>
      <c r="J28" s="119">
        <f>+IF('Data 2022'!I28=0,"",('Data 2022'!J28)*1000000/'Data 2022'!I28)</f>
        <v>1759689.9224806202</v>
      </c>
      <c r="K28" s="119">
        <f>+IF('Data 2022'!I28=0,"",('Data 2022'!J28-'Data 2022'!K28)*1000000/'Data 2022'!I28)</f>
        <v>1387596.8992248061</v>
      </c>
      <c r="L28" s="120">
        <f>+IF('Data 2022'!I28=0,"",'Data 2022'!I28*1000/'Data 2022'!C28)</f>
        <v>0.41891277521595116</v>
      </c>
      <c r="M28" s="119">
        <f>+IF('Data 2022'!I28=0,"",('Data 2022'!J28-'Data 2022'!K28)*1000000/'Data 2022'!C28)</f>
        <v>581.28206793531206</v>
      </c>
      <c r="N28" s="119">
        <f>+IF('Data 2022'!L28=0,"",('Data 2022'!M28)*1000000/'Data 2022'!L28)</f>
        <v>729277.56653992401</v>
      </c>
      <c r="O28" s="119">
        <f>+IF('Data 2022'!L28=0,"",('Data 2022'!M28-'Data 2022'!N28)*1000000/'Data 2022'!L28)</f>
        <v>662357.4144486693</v>
      </c>
      <c r="P28" s="120">
        <f>+IF('Data 2022'!L28=0,"",'Data 2022'!L28*1000/'Data 2022'!C28)</f>
        <v>4.2703123985191924</v>
      </c>
      <c r="Q28" s="119">
        <f>+IF('Data 2022'!L28=0,"",('Data 2022'!M28-'Data 2022'!N28)*1000000/'Data 2022'!C28)</f>
        <v>2828.4730791712677</v>
      </c>
      <c r="R28" s="119">
        <f>+IF('Data 2022'!O28=0,"",('Data 2022'!P28)*1000000/'Data 2022'!O28)</f>
        <v>73298.429319371731</v>
      </c>
      <c r="S28" s="119">
        <f>+IF('Data 2022'!O28=0,"",('Data 2022'!P28-'Data 2022'!Q28)*1000000/'Data 2022'!O28)</f>
        <v>72425.828970331597</v>
      </c>
      <c r="T28" s="120">
        <f>+IF('Data 2022'!O28=0,"",'Data 2022'!O28*1000/'Data 2022'!C28)</f>
        <v>7.4430083782555041</v>
      </c>
      <c r="U28" s="119">
        <f>+IF('Data 2022'!O28=0,"",('Data 2022'!P28-'Data 2022'!Q28)*1000000/'Data 2022'!C28)</f>
        <v>539.06605182827832</v>
      </c>
      <c r="V28" s="119">
        <f>+IF('Data 2022'!X28=0,"",('Data 2022'!Y28)*1000000/'Data 2022'!X28)</f>
        <v>1190709.0464547677</v>
      </c>
      <c r="W28" s="119">
        <f>+IF('Data 2022'!X28=0,"",('Data 2022'!Y28-'Data 2022'!Z28)*1000000/'Data 2022'!X28)</f>
        <v>1007334.9633251834</v>
      </c>
      <c r="X28" s="120">
        <f>+IF('Data 2022'!X28=0,"",'Data 2022'!X28*1000/'Data 2022'!C28)</f>
        <v>1.3281808144443723</v>
      </c>
      <c r="Y28" s="119">
        <f>+IF('Data 2022'!X28=0,"",('Data 2022'!Y28-'Data 2022'!Z28)*1000000/'Data 2022'!C28)</f>
        <v>1337.9229720075339</v>
      </c>
      <c r="Z28" s="119">
        <f>+IF('Data 2022'!AA28=0,"",('Data 2022'!AB28)*1000000/'Data 2022'!AA28)</f>
        <v>857493.85749385739</v>
      </c>
      <c r="AA28" s="119">
        <f>+IF('Data 2022'!AA28=0,"",('Data 2022'!AB28-'Data 2022'!AC28)*1000000/'Data 2022'!AA28)</f>
        <v>759213.75921375921</v>
      </c>
      <c r="AB28" s="120">
        <f>+IF('Data 2022'!AA28=0,"",'Data 2022'!AA28*1000/'Data 2022'!C28)</f>
        <v>1.3216860427355979</v>
      </c>
      <c r="AC28" s="119">
        <f>+IF('Data 2022'!AA28=0,"",('Data 2022'!AB28-'Data 2022'!AC28)*1000000/'Data 2022'!C28)</f>
        <v>1003.4422290056505</v>
      </c>
      <c r="AD28" s="119">
        <f>+IF('Data 2022'!AD28=0,"",('Data 2022'!AE28)*1000000/'Data 2022'!AD28)</f>
        <v>16267.942583732058</v>
      </c>
      <c r="AE28" s="119">
        <f>+IF('Data 2022'!AD28=0,"",('Data 2022'!AE28-'Data 2022'!AF28)*1000000/'Data 2022'!AD28)</f>
        <v>16267.942583732058</v>
      </c>
      <c r="AF28" s="120">
        <f>+IF('Data 2022'!AD28=0,"",'Data 2022'!AD28*1000/'Data 2022'!C28)</f>
        <v>3.393518217834643</v>
      </c>
      <c r="AG28" s="119">
        <f>+IF('Data 2022'!AD28=0,"",('Data 2022'!AE28-'Data 2022'!AF28)*1000000/'Data 2022'!C28)</f>
        <v>55.205559524582711</v>
      </c>
      <c r="AH28" s="119">
        <f>+IF('Data 2022'!AG28=0,"",('Data 2022'!AH28)*1000000/'Data 2022'!AG28)</f>
        <v>183235.86744639376</v>
      </c>
      <c r="AI28" s="119">
        <f>+IF('Data 2022'!AG28=0,"",('Data 2022'!AH28-'Data 2022'!AI28)*1000000/'Data 2022'!AG28)</f>
        <v>179337.23196881096</v>
      </c>
      <c r="AJ28" s="120">
        <f>+IF('Data 2022'!AG28=0,"",'Data 2022'!AG28*1000/'Data 2022'!C28)</f>
        <v>1.6659089433006429</v>
      </c>
      <c r="AK28" s="119">
        <f>+IF('Data 2022'!AG28=0,"",('Data 2022'!AH28-'Data 2022'!AI28)*1000000/'Data 2022'!C28)</f>
        <v>298.75949860362414</v>
      </c>
      <c r="AL28" s="119">
        <f>+IF('Data 2022'!AJ28=0,"",('Data 2022'!AK28)*1000000/'Data 2022'!AJ28)</f>
        <v>211788.2117882118</v>
      </c>
      <c r="AM28" s="119">
        <f>+IF('Data 2022'!AJ28=0,"",('Data 2022'!AK28-'Data 2022'!AL28)*1000000/'Data 2022'!AJ28)</f>
        <v>211788.2117882118</v>
      </c>
      <c r="AN28" s="120">
        <f>+IF('Data 2022'!AJ28=0,"",'Data 2022'!AJ28*1000/'Data 2022'!C28)</f>
        <v>3.2506332402416054</v>
      </c>
      <c r="AO28" s="119">
        <f>+IF('Data 2022'!AJ28=0,"",('Data 2022'!AK28-'Data 2022'!AL28)*1000000/'Data 2022'!C28)</f>
        <v>688.44580113009033</v>
      </c>
      <c r="AP28" s="119">
        <f>+IF('Data 2022'!AM28=0,"",('Data 2022'!AN28)*1000000/'Data 2022'!AM28)</f>
        <v>84415.58441558441</v>
      </c>
      <c r="AQ28" s="119" t="e">
        <f>+IF('Data 2022'!AM28=0,"",('Data 2022'!AN28-'Data 2022'!#REF!)*1000000/'Data 2022'!AM28)</f>
        <v>#REF!</v>
      </c>
      <c r="AR28" s="120">
        <f>+IF('Data 2022'!AM28=0,"",'Data 2022'!AM28*1000/'Data 2022'!C28)</f>
        <v>0.50009742157563164</v>
      </c>
      <c r="AS28" s="119" t="e">
        <f>+IF('Data 2022'!AM28=0,"",('Data 2022'!AN28-'Data 2022'!#REF!)*1000000/'Data 2022'!C28)</f>
        <v>#REF!</v>
      </c>
      <c r="AT28" s="119">
        <f>+IF('Data 2022'!AO28=0,"",('Data 2022'!AP28)*1000000/'Data 2022'!AO28)</f>
        <v>79207.920792079211</v>
      </c>
      <c r="AU28" s="119" t="e">
        <f>+IF('Data 2022'!AO28=0,"",('Data 2022'!AP28-'Data 2022'!#REF!)*1000000/'Data 2022'!AO28)</f>
        <v>#REF!</v>
      </c>
      <c r="AV28" s="120">
        <f>+IF('Data 2022'!AO28=0,"",'Data 2022'!AO28*1000/'Data 2022'!C28)</f>
        <v>0.98395791387932718</v>
      </c>
      <c r="AW28" s="119" t="e">
        <f>+IF('Data 2022'!AO28=0,"",('Data 2022'!AP28-'Data 2022'!#REF!)*1000000/'Data 2022'!C28)</f>
        <v>#REF!</v>
      </c>
      <c r="AX28" s="119">
        <f>+IF('Data 2022'!U28=0,"",('Data 2022'!V28)*1000000/'Data 2022'!U28)</f>
        <v>696078.43137254904</v>
      </c>
      <c r="AY28" s="119">
        <f>+IF('Data 2022'!U28=0,"",('Data 2022'!V28-'Data 2022'!W28)*1000000/'Data 2022'!U28)</f>
        <v>348039.21568627452</v>
      </c>
      <c r="AZ28" s="120">
        <f>+IF('Data 2022'!U28=0,"",'Data 2022'!U28*1000/'Data 2022'!C28)</f>
        <v>0.33123335714749624</v>
      </c>
      <c r="BA28" s="119">
        <f>+IF('Data 2022'!U28=0,"",('Data 2022'!V28-'Data 2022'!W28)*1000000/'Data 2022'!C28)</f>
        <v>115.28219783074626</v>
      </c>
      <c r="BB28" s="119">
        <f>+IF(AT28="","",+IF('Data 2022'!BC28=0,0,('Data 2022'!BD28)*1000000/'Data 2022'!BC28))</f>
        <v>346623.91093901265</v>
      </c>
      <c r="BC28" s="119" t="e">
        <f>+IF(AU28="","",+IF('Data 2022'!BC28=0,"",('Data 2022'!BD28-'Data 2022'!BE28)*1000000/'Data 2022'!BC28))</f>
        <v>#REF!</v>
      </c>
      <c r="BD28" s="120">
        <f>+IF(AV28="","",IF('Data 2022'!BC28=0,"",'Data 2022'!BC28*1000/'Data 2022'!C28))</f>
        <v>26.836396700655968</v>
      </c>
      <c r="BE28" s="119" t="e">
        <f>+IF(AW28="","",IF('Data 2022'!BC28=0,"",('Data 2022'!BD28-'Data 2022'!BE28)*1000000/'Data 2022'!C28))</f>
        <v>#REF!</v>
      </c>
      <c r="BF28" s="119">
        <f>+IF('Data 2022'!BC28-'Data 2022'!BF28=0,"",('Data 2022'!BD28-'Data 2022'!BG28)*1000000/('Data 2022'!BC28-'Data 2022'!BF28))</f>
        <v>362174.97117971058</v>
      </c>
      <c r="BG28" s="119" t="e">
        <f>+IF('Data 2022'!BC28-'Data 2022'!BF28=0,"",('Data 2022'!BD28-'Data 2022'!BE28-'Data 2022'!BG28-'Data 2022'!#REF!)*1000000/('Data 2022'!BC28-'Data 2022'!BF28))</f>
        <v>#REF!</v>
      </c>
      <c r="BH28" s="120">
        <f>+IF('Data 2022'!BC28-'Data 2022'!BF28=0,"",('Data 2022'!BC28-'Data 2022'!BF28)*1000/'Data 2022'!C28)</f>
        <v>25.352341365201006</v>
      </c>
      <c r="BI28" s="119" t="e">
        <f>+IF('Data 2022'!BC28-'Data 2022'!BF28=0,"",('Data 2022'!BD28-'Data 2022'!BE28-'Data 2022'!BG28-'Data 2022'!#REF!)*1000000/'Data 2022'!C28)</f>
        <v>#REF!</v>
      </c>
      <c r="BJ28" s="119">
        <f>+IF('Data 2022'!BF28=0,"",('Data 2022'!BG28)*1000000/'Data 2022'!BF28)</f>
        <v>80962.800875273519</v>
      </c>
      <c r="BK28" s="119" t="e">
        <f>+IF('Data 2022'!BF28=0,"",('Data 2022'!BG28-'Data 2022'!#REF!)*1000000/'Data 2022'!BF28)</f>
        <v>#REF!</v>
      </c>
      <c r="BL28" s="120">
        <f>+IF('Data 2022'!BF28=0,"",'Data 2022'!BF28*1000/'Data 2022'!C28)</f>
        <v>1.4840553354549588</v>
      </c>
      <c r="BM28" s="119" t="e">
        <f>+IF('Data 2022'!BF28=0,"",('Data 2022'!BG28-'Data 2022'!#REF!)*1000000/'Data 2022'!C28)</f>
        <v>#REF!</v>
      </c>
      <c r="BN28" s="119">
        <f>+IF('Data 2022'!L28+'Data 2022'!O28+'Data 2022'!X28+'Data 2022'!AA28=0,"",('Data 2022'!M28+'Data 2022'!P28+'Data 2022'!Y28+'Data 2022'!AB28)*1000000/('Data 2022'!L28+'Data 2022'!O28+'Data 2022'!X28+'Data 2022'!AA28))</f>
        <v>443816.41419850785</v>
      </c>
      <c r="BO28" s="119">
        <f>+IF('Data 2022'!L28+'Data 2022'!O28+'Data 2022'!X28+'Data 2022'!AA28=0,"",('Data 2022'!M28-'Data 2022'!N28+'Data 2022'!P28-'Data 2022'!Q28+'Data 2022'!Y28-'Data 2022'!Z28+'Data 2022'!AB28-'Data 2022'!AC28)*1000000/('Data 2022'!L28+'Data 2022'!O28+'Data 2022'!X28+'Data 2022'!AA28))</f>
        <v>397467.78204838349</v>
      </c>
      <c r="BP28" s="120">
        <f>+('Data 2022'!L28+'Data 2022'!O28+'Data 2022'!X28+'Data 2022'!AA28)*1000/'Data 2022'!C28</f>
        <v>14.363187633954665</v>
      </c>
      <c r="BQ28" s="119">
        <f>+('Data 2022'!M28-'Data 2022'!N28+'Data 2022'!P28-'Data 2022'!Q28+'Data 2022'!Y28-'Data 2022'!Z28+'Data 2022'!AB28-'Data 2022'!AC28)*1000000/('Data 2022'!C28)</f>
        <v>5708.9043320127294</v>
      </c>
      <c r="BR28" s="122">
        <f>+IF('Data 2022'!AU28=0,"",'Data 2022'!AU28*1000/'Data 2022'!$C28)</f>
        <v>1.9159576540884589</v>
      </c>
      <c r="BS28" s="122">
        <f>+IF('Data 2022'!AV28=0,"",'Data 2022'!AV28*1000/'Data 2022'!$C28)</f>
        <v>0.48710787815808276</v>
      </c>
      <c r="BT28" s="122">
        <f>+IF('Data 2022'!AS28=0,"",'Data 2022'!AS28*1000/'Data 2022'!$C28)</f>
        <v>0.38968630252646619</v>
      </c>
      <c r="BU28" s="122">
        <f>+IF('Data 2022'!AT28=0,"",'Data 2022'!AT28*1000/'Data 2022'!$C28)</f>
        <v>0.357212443982594</v>
      </c>
      <c r="BV28" s="122">
        <f>+IF('Data 2022'!AU28=0,"",'Data 2022'!AU28*1000/'Data 2022'!$C28)</f>
        <v>1.9159576540884589</v>
      </c>
      <c r="BW28" s="122">
        <f>+IF('Data 2022'!AV28=0,"",'Data 2022'!AV28*1000/'Data 2022'!$C28)</f>
        <v>0.48710787815808276</v>
      </c>
      <c r="BX28" s="122">
        <f>+IF('Data 2022'!AW28=0,"",'Data 2022'!AW28*1000/'Data 2022'!$C28)</f>
        <v>0.61700331233357153</v>
      </c>
      <c r="BY28" s="122">
        <f>+IF('Data 2022'!AX28=0,"",'Data 2022'!AX28*1000/'Data 2022'!$C28)</f>
        <v>0.19484315126323309</v>
      </c>
      <c r="BZ28" s="122">
        <f>+IF('Data 2022'!AY28=0,"",'Data 2022'!AY28*1000/'Data 2022'!$C28)</f>
        <v>0.94174189777229333</v>
      </c>
      <c r="CA28" s="122">
        <f>+IF('Data 2022'!AZ28=0,"",'Data 2022'!AZ28*1000/'Data 2022'!$C28)</f>
        <v>0.32473858543872181</v>
      </c>
      <c r="CB28" s="122">
        <f>+IF('Data 2022'!BA28=0,"",'Data 2022'!BA28*1000/'Data 2022'!$C28)</f>
        <v>3.8968630252646621</v>
      </c>
      <c r="CC28" s="122">
        <f>+IF('Data 2022'!BB28=0,"",'Data 2022'!BB28*1000/'Data 2022'!$C28)</f>
        <v>1.3963759173865038</v>
      </c>
    </row>
    <row r="29" spans="1:81" x14ac:dyDescent="0.25">
      <c r="A29" s="92" t="s">
        <v>25</v>
      </c>
      <c r="B29" s="119">
        <f>+IF('Data 2022'!D29=0,"",('Data 2022'!E29)*1000000/'Data 2022'!D29)</f>
        <v>318181.81818181818</v>
      </c>
      <c r="C29" s="119" t="e">
        <f>+IF('Data 2022'!D29=0,"",('Data 2022'!E29-'Data 2022'!#REF!)*1000000/'Data 2022'!D29)</f>
        <v>#REF!</v>
      </c>
      <c r="D29" s="120">
        <f>+IF('Data 2022'!D29=0,"",'Data 2022'!D29*1000/'Data 2022'!C29)</f>
        <v>1.6300744842647117</v>
      </c>
      <c r="E29" s="119" t="e">
        <f>+IF('Data 2022'!D29=0,"",('Data 2022'!E29-'Data 2022'!#REF!)*1000000/'Data 2022'!C29)</f>
        <v>#REF!</v>
      </c>
      <c r="F29" s="121">
        <f>+IF('Data 2022'!F29=0,"",('Data 2022'!G29)*1000000/'Data 2022'!F29)</f>
        <v>78947.368421052641</v>
      </c>
      <c r="G29" s="121">
        <f>+IF('Data 2022'!F29=0,"",('Data 2022'!G29-'Data 2022'!H29)*1000000/'Data 2022'!F29)</f>
        <v>78947.368421052641</v>
      </c>
      <c r="H29" s="120">
        <f>+IF('Data 2022'!F29=0,"",'Data 2022'!F29*1000/'Data 2022'!C29)</f>
        <v>1.1855087158288811</v>
      </c>
      <c r="I29" s="119">
        <f>+IF('Data 2022'!F29=0,"",('Data 2022'!G29-'Data 2022'!H29)*1000000/'Data 2022'!C29)</f>
        <v>93.592793354911677</v>
      </c>
      <c r="J29" s="119">
        <f>+IF('Data 2022'!I29=0,"",('Data 2022'!J29)*1000000/'Data 2022'!I29)</f>
        <v>1390000</v>
      </c>
      <c r="K29" s="119">
        <f>+IF('Data 2022'!I29=0,"",('Data 2022'!J29-'Data 2022'!K29)*1000000/'Data 2022'!I29)</f>
        <v>1260000</v>
      </c>
      <c r="L29" s="120">
        <f>+IF('Data 2022'!I29=0,"",'Data 2022'!I29*1000/'Data 2022'!C29)</f>
        <v>0.38996997231213198</v>
      </c>
      <c r="M29" s="119">
        <f>+IF('Data 2022'!I29=0,"",('Data 2022'!J29-'Data 2022'!K29)*1000000/'Data 2022'!C29)</f>
        <v>491.36216511328627</v>
      </c>
      <c r="N29" s="119">
        <f>+IF('Data 2022'!L29=0,"",('Data 2022'!M29)*1000000/'Data 2022'!L29)</f>
        <v>594636.01532567048</v>
      </c>
      <c r="O29" s="119">
        <f>+IF('Data 2022'!L29=0,"",('Data 2022'!M29-'Data 2022'!N29)*1000000/'Data 2022'!L29)</f>
        <v>547126.43678160908</v>
      </c>
      <c r="P29" s="120">
        <f>+IF('Data 2022'!L29=0,"",'Data 2022'!L29*1000/'Data 2022'!C29)</f>
        <v>2.5445540693366611</v>
      </c>
      <c r="Q29" s="119">
        <f>+IF('Data 2022'!L29=0,"",('Data 2022'!M29-'Data 2022'!N29)*1000000/'Data 2022'!C29)</f>
        <v>1392.1928011543109</v>
      </c>
      <c r="R29" s="119">
        <f>+IF('Data 2022'!O29=0,"",('Data 2022'!P29)*1000000/'Data 2022'!O29)</f>
        <v>45367.412140575078</v>
      </c>
      <c r="S29" s="119">
        <f>+IF('Data 2022'!O29=0,"",('Data 2022'!P29-'Data 2022'!Q29)*1000000/'Data 2022'!O29)</f>
        <v>44408.945686900952</v>
      </c>
      <c r="T29" s="120">
        <f>+IF('Data 2022'!O29=0,"",'Data 2022'!O29*1000/'Data 2022'!C29)</f>
        <v>12.20606013336973</v>
      </c>
      <c r="U29" s="119">
        <f>+IF('Data 2022'!O29=0,"",('Data 2022'!P29-'Data 2022'!Q29)*1000000/'Data 2022'!C29)</f>
        <v>542.05826151386339</v>
      </c>
      <c r="V29" s="119">
        <f>+IF('Data 2022'!X29=0,"",('Data 2022'!Y29)*1000000/'Data 2022'!X29)</f>
        <v>1096969.696969697</v>
      </c>
      <c r="W29" s="119">
        <f>+IF('Data 2022'!X29=0,"",('Data 2022'!Y29-'Data 2022'!Z29)*1000000/'Data 2022'!X29)</f>
        <v>1009090.9090909092</v>
      </c>
      <c r="X29" s="120">
        <f>+IF('Data 2022'!X29=0,"",'Data 2022'!X29*1000/'Data 2022'!C29)</f>
        <v>1.2869009086300356</v>
      </c>
      <c r="Y29" s="119">
        <f>+IF('Data 2022'!X29=0,"",('Data 2022'!Y29-'Data 2022'!Z29)*1000000/'Data 2022'!C29)</f>
        <v>1298.6000077993997</v>
      </c>
      <c r="Z29" s="119">
        <f>+IF('Data 2022'!AA29=0,"",('Data 2022'!AB29)*1000000/'Data 2022'!AA29)</f>
        <v>639676.11336032394</v>
      </c>
      <c r="AA29" s="119">
        <f>+IF('Data 2022'!AA29=0,"",('Data 2022'!AB29-'Data 2022'!AC29)*1000000/'Data 2022'!AA29)</f>
        <v>594331.98380566796</v>
      </c>
      <c r="AB29" s="120">
        <f>+IF('Data 2022'!AA29=0,"",'Data 2022'!AA29*1000/'Data 2022'!C29)</f>
        <v>2.4080645790274149</v>
      </c>
      <c r="AC29" s="119">
        <f>+IF('Data 2022'!AA29=0,"",('Data 2022'!AB29-'Data 2022'!AC29)*1000000/'Data 2022'!C29)</f>
        <v>1431.1897983855242</v>
      </c>
      <c r="AD29" s="119">
        <f>+IF('Data 2022'!AD29=0,"",('Data 2022'!AE29)*1000000/'Data 2022'!AD29)</f>
        <v>26423.690205011389</v>
      </c>
      <c r="AE29" s="119">
        <f>+IF('Data 2022'!AD29=0,"",('Data 2022'!AE29-'Data 2022'!AF29)*1000000/'Data 2022'!AD29)</f>
        <v>26423.690205011389</v>
      </c>
      <c r="AF29" s="120">
        <f>+IF('Data 2022'!AD29=0,"",'Data 2022'!AD29*1000/'Data 2022'!C29)</f>
        <v>4.2799204461256481</v>
      </c>
      <c r="AG29" s="119">
        <f>+IF('Data 2022'!AD29=0,"",('Data 2022'!AE29-'Data 2022'!AF29)*1000000/'Data 2022'!C29)</f>
        <v>113.09129197051827</v>
      </c>
      <c r="AH29" s="119">
        <f>+IF('Data 2022'!AG29=0,"",('Data 2022'!AH29)*1000000/'Data 2022'!AG29)</f>
        <v>127014.21800947867</v>
      </c>
      <c r="AI29" s="119">
        <f>+IF('Data 2022'!AG29=0,"",('Data 2022'!AH29-'Data 2022'!AI29)*1000000/'Data 2022'!AG29)</f>
        <v>127014.21800947867</v>
      </c>
      <c r="AJ29" s="120">
        <f>+IF('Data 2022'!AG29=0,"",'Data 2022'!AG29*1000/'Data 2022'!C29)</f>
        <v>2.0570916039464962</v>
      </c>
      <c r="AK29" s="119">
        <f>+IF('Data 2022'!AG29=0,"",('Data 2022'!AH29-'Data 2022'!AI29)*1000000/'Data 2022'!C29)</f>
        <v>261.27988144912842</v>
      </c>
      <c r="AL29" s="119">
        <f>+IF('Data 2022'!AJ29=0,"",('Data 2022'!AK29)*1000000/'Data 2022'!AJ29)</f>
        <v>157213.9303482587</v>
      </c>
      <c r="AM29" s="119">
        <f>+IF('Data 2022'!AJ29=0,"",('Data 2022'!AK29-'Data 2022'!AL29)*1000000/'Data 2022'!AJ29)</f>
        <v>153233.83084577115</v>
      </c>
      <c r="AN29" s="120">
        <f>+IF('Data 2022'!AJ29=0,"",'Data 2022'!AJ29*1000/'Data 2022'!C29)</f>
        <v>3.9191982217369263</v>
      </c>
      <c r="AO29" s="119">
        <f>+IF('Data 2022'!AJ29=0,"",('Data 2022'!AK29-'Data 2022'!AL29)*1000000/'Data 2022'!C29)</f>
        <v>600.55375736068322</v>
      </c>
      <c r="AP29" s="119">
        <f>+IF('Data 2022'!AM29=0,"",('Data 2022'!AN29)*1000000/'Data 2022'!AM29)</f>
        <v>200000</v>
      </c>
      <c r="AQ29" s="119" t="e">
        <f>+IF('Data 2022'!AM29=0,"",('Data 2022'!AN29-'Data 2022'!#REF!)*1000000/'Data 2022'!AM29)</f>
        <v>#REF!</v>
      </c>
      <c r="AR29" s="120">
        <f>+IF('Data 2022'!AM29=0,"",'Data 2022'!AM29*1000/'Data 2022'!C29)</f>
        <v>7.79939944624264E-2</v>
      </c>
      <c r="AS29" s="119" t="e">
        <f>+IF('Data 2022'!AM29=0,"",('Data 2022'!AN29-'Data 2022'!#REF!)*1000000/'Data 2022'!C29)</f>
        <v>#REF!</v>
      </c>
      <c r="AT29" s="119">
        <f>+IF('Data 2022'!AO29=0,"",('Data 2022'!AP29)*1000000/'Data 2022'!AO29)</f>
        <v>280851.06382978725</v>
      </c>
      <c r="AU29" s="119" t="e">
        <f>+IF('Data 2022'!AO29=0,"",('Data 2022'!AP29-'Data 2022'!#REF!)*1000000/'Data 2022'!AO29)</f>
        <v>#REF!</v>
      </c>
      <c r="AV29" s="120">
        <f>+IF('Data 2022'!AO29=0,"",'Data 2022'!AO29*1000/'Data 2022'!C29)</f>
        <v>1.8328588698670203</v>
      </c>
      <c r="AW29" s="119" t="e">
        <f>+IF('Data 2022'!AO29=0,"",('Data 2022'!AP29-'Data 2022'!#REF!)*1000000/'Data 2022'!C29)</f>
        <v>#REF!</v>
      </c>
      <c r="AX29" s="119">
        <f>+IF('Data 2022'!U29=0,"",('Data 2022'!V29)*1000000/'Data 2022'!U29)</f>
        <v>570048.30917874398</v>
      </c>
      <c r="AY29" s="119">
        <f>+IF('Data 2022'!U29=0,"",('Data 2022'!V29-'Data 2022'!W29)*1000000/'Data 2022'!U29)</f>
        <v>265700.48309178749</v>
      </c>
      <c r="AZ29" s="120">
        <f>+IF('Data 2022'!U29=0,"",'Data 2022'!U29*1000/'Data 2022'!C29)</f>
        <v>0.80723784268611321</v>
      </c>
      <c r="BA29" s="119">
        <f>+IF('Data 2022'!U29=0,"",('Data 2022'!V29-'Data 2022'!W29)*1000000/'Data 2022'!C29)</f>
        <v>214.48348477167261</v>
      </c>
      <c r="BB29" s="119">
        <f>+IF(AT29="","",+IF('Data 2022'!BC29=0,0,('Data 2022'!BD29)*1000000/'Data 2022'!BC29))</f>
        <v>235499.49318616965</v>
      </c>
      <c r="BC29" s="119" t="e">
        <f>+IF(AU29="","",+IF('Data 2022'!BC29=0,"",('Data 2022'!BD29-'Data 2022'!BE29)*1000000/'Data 2022'!BC29))</f>
        <v>#REF!</v>
      </c>
      <c r="BD29" s="120">
        <f>+IF(AV29="","",IF('Data 2022'!BC29=0,"",'Data 2022'!BC29*1000/'Data 2022'!C29))</f>
        <v>34.625433841594194</v>
      </c>
      <c r="BE29" s="119" t="e">
        <f>+IF(AW29="","",IF('Data 2022'!BC29=0,"",('Data 2022'!BD29-'Data 2022'!BE29)*1000000/'Data 2022'!C29))</f>
        <v>#REF!</v>
      </c>
      <c r="BF29" s="119">
        <f>+IF('Data 2022'!BC29-'Data 2022'!BF29=0,"",('Data 2022'!BD29-'Data 2022'!BG29)*1000000/('Data 2022'!BC29-'Data 2022'!BF29))</f>
        <v>233043.27095005367</v>
      </c>
      <c r="BG29" s="119" t="e">
        <f>+IF('Data 2022'!BC29-'Data 2022'!BF29=0,"",('Data 2022'!BD29-'Data 2022'!BE29-'Data 2022'!BG29-'Data 2022'!#REF!)*1000000/('Data 2022'!BC29-'Data 2022'!BF29))</f>
        <v>#REF!</v>
      </c>
      <c r="BH29" s="120">
        <f>+IF('Data 2022'!BC29-'Data 2022'!BF29=0,"",('Data 2022'!BC29-'Data 2022'!BF29)*1000/'Data 2022'!C29)</f>
        <v>32.714580977264752</v>
      </c>
      <c r="BI29" s="119" t="e">
        <f>+IF('Data 2022'!BC29-'Data 2022'!BF29=0,"",('Data 2022'!BD29-'Data 2022'!BE29-'Data 2022'!BG29-'Data 2022'!#REF!)*1000000/'Data 2022'!C29)</f>
        <v>#REF!</v>
      </c>
      <c r="BJ29" s="119">
        <f>+IF('Data 2022'!BF29=0,"",('Data 2022'!BG29)*1000000/'Data 2022'!BF29)</f>
        <v>277551.02040816325</v>
      </c>
      <c r="BK29" s="119" t="e">
        <f>+IF('Data 2022'!BF29=0,"",('Data 2022'!BG29-'Data 2022'!#REF!)*1000000/'Data 2022'!BF29)</f>
        <v>#REF!</v>
      </c>
      <c r="BL29" s="120">
        <f>+IF('Data 2022'!BF29=0,"",'Data 2022'!BF29*1000/'Data 2022'!C29)</f>
        <v>1.9108528643294467</v>
      </c>
      <c r="BM29" s="119" t="e">
        <f>+IF('Data 2022'!BF29=0,"",('Data 2022'!BG29-'Data 2022'!#REF!)*1000000/'Data 2022'!C29)</f>
        <v>#REF!</v>
      </c>
      <c r="BN29" s="119">
        <f>+IF('Data 2022'!L29+'Data 2022'!O29+'Data 2022'!X29+'Data 2022'!AA29=0,"",('Data 2022'!M29+'Data 2022'!P29+'Data 2022'!Y29+'Data 2022'!AB29)*1000000/('Data 2022'!L29+'Data 2022'!O29+'Data 2022'!X29+'Data 2022'!AA29))</f>
        <v>272093.02325581393</v>
      </c>
      <c r="BO29" s="119">
        <f>+IF('Data 2022'!L29+'Data 2022'!O29+'Data 2022'!X29+'Data 2022'!AA29=0,"",('Data 2022'!M29-'Data 2022'!N29+'Data 2022'!P29-'Data 2022'!Q29+'Data 2022'!Y29-'Data 2022'!Z29+'Data 2022'!AB29-'Data 2022'!AC29)*1000000/('Data 2022'!L29+'Data 2022'!O29+'Data 2022'!X29+'Data 2022'!AA29))</f>
        <v>252854.12262156449</v>
      </c>
      <c r="BP29" s="120">
        <f>+('Data 2022'!L29+'Data 2022'!O29+'Data 2022'!X29+'Data 2022'!AA29)*1000/'Data 2022'!C29</f>
        <v>18.445579690363843</v>
      </c>
      <c r="BQ29" s="119">
        <f>+('Data 2022'!M29-'Data 2022'!N29+'Data 2022'!P29-'Data 2022'!Q29+'Data 2022'!Y29-'Data 2022'!Z29+'Data 2022'!AB29-'Data 2022'!AC29)*1000000/('Data 2022'!C29)</f>
        <v>4664.0408688530979</v>
      </c>
      <c r="BR29" s="122">
        <f>+IF('Data 2022'!AU29=0,"",'Data 2022'!AU29*1000/'Data 2022'!$C29)</f>
        <v>0.66294895293062439</v>
      </c>
      <c r="BS29" s="122">
        <f>+IF('Data 2022'!AV29=0,"",'Data 2022'!AV29*1000/'Data 2022'!$C29)</f>
        <v>3.89969972312132E-2</v>
      </c>
      <c r="BT29" s="122" t="str">
        <f>+IF('Data 2022'!AS29=0,"",'Data 2022'!AS29*1000/'Data 2022'!$C29)</f>
        <v/>
      </c>
      <c r="BU29" s="122" t="str">
        <f>+IF('Data 2022'!AT29=0,"",'Data 2022'!AT29*1000/'Data 2022'!$C29)</f>
        <v/>
      </c>
      <c r="BV29" s="122">
        <f>+IF('Data 2022'!AU29=0,"",'Data 2022'!AU29*1000/'Data 2022'!$C29)</f>
        <v>0.66294895293062439</v>
      </c>
      <c r="BW29" s="122">
        <f>+IF('Data 2022'!AV29=0,"",'Data 2022'!AV29*1000/'Data 2022'!$C29)</f>
        <v>3.89969972312132E-2</v>
      </c>
      <c r="BX29" s="122">
        <f>+IF('Data 2022'!AW29=0,"",'Data 2022'!AW29*1000/'Data 2022'!$C29)</f>
        <v>0.46796396677455837</v>
      </c>
      <c r="BY29" s="122">
        <f>+IF('Data 2022'!AX29=0,"",'Data 2022'!AX29*1000/'Data 2022'!$C29)</f>
        <v>0.19498498615606599</v>
      </c>
      <c r="BZ29" s="122">
        <f>+IF('Data 2022'!AY29=0,"",'Data 2022'!AY29*1000/'Data 2022'!$C29)</f>
        <v>1.013921928011543</v>
      </c>
      <c r="CA29" s="122">
        <f>+IF('Data 2022'!AZ29=0,"",'Data 2022'!AZ29*1000/'Data 2022'!$C29)</f>
        <v>7.79939944624264E-2</v>
      </c>
      <c r="CB29" s="122">
        <f>+IF('Data 2022'!BA29=0,"",'Data 2022'!BA29*1000/'Data 2022'!$C29)</f>
        <v>2.1448348477167256</v>
      </c>
      <c r="CC29" s="122">
        <f>+IF('Data 2022'!BB29=0,"",'Data 2022'!BB29*1000/'Data 2022'!$C29)</f>
        <v>0.3119759778497056</v>
      </c>
    </row>
    <row r="30" spans="1:81" x14ac:dyDescent="0.25">
      <c r="A30" s="97" t="s">
        <v>26</v>
      </c>
      <c r="B30" s="119">
        <f>+IF('Data 2022'!D30=0,"",('Data 2022'!E30)*1000000/'Data 2022'!D30)</f>
        <v>265517.24137931032</v>
      </c>
      <c r="C30" s="119" t="e">
        <f>+IF('Data 2022'!D30=0,"",('Data 2022'!E30-'Data 2022'!#REF!)*1000000/'Data 2022'!D30)</f>
        <v>#REF!</v>
      </c>
      <c r="D30" s="120">
        <f>+IF('Data 2022'!D30=0,"",'Data 2022'!D30*1000/'Data 2022'!C30)</f>
        <v>2.3066215947504474</v>
      </c>
      <c r="E30" s="119" t="e">
        <f>+IF('Data 2022'!D30=0,"",('Data 2022'!E30-'Data 2022'!#REF!)*1000000/'Data 2022'!C30)</f>
        <v>#REF!</v>
      </c>
      <c r="F30" s="121">
        <f>+IF('Data 2022'!F30=0,"",('Data 2022'!G30)*1000000/'Data 2022'!F30)</f>
        <v>1700000</v>
      </c>
      <c r="G30" s="121">
        <f>+IF('Data 2022'!F30=0,"",('Data 2022'!G30-'Data 2022'!H30)*1000000/'Data 2022'!F30)</f>
        <v>1700000</v>
      </c>
      <c r="H30" s="120">
        <f>+IF('Data 2022'!F30=0,"",'Data 2022'!F30*1000/'Data 2022'!C30)</f>
        <v>0.19884668920262477</v>
      </c>
      <c r="I30" s="119">
        <f>+IF('Data 2022'!F30=0,"",('Data 2022'!G30-'Data 2022'!H30)*1000000/'Data 2022'!C30)</f>
        <v>338.03937164446211</v>
      </c>
      <c r="J30" s="119">
        <f>+IF('Data 2022'!I30=0,"",('Data 2022'!J30)*1000000/'Data 2022'!I30)</f>
        <v>1550000</v>
      </c>
      <c r="K30" s="119">
        <f>+IF('Data 2022'!I30=0,"",('Data 2022'!J30-'Data 2022'!K30)*1000000/'Data 2022'!I30)</f>
        <v>912500.00000000012</v>
      </c>
      <c r="L30" s="120">
        <f>+IF('Data 2022'!I30=0,"",'Data 2022'!I30*1000/'Data 2022'!C30)</f>
        <v>0.63630940544839931</v>
      </c>
      <c r="M30" s="119">
        <f>+IF('Data 2022'!I30=0,"",('Data 2022'!J30-'Data 2022'!K30)*1000000/'Data 2022'!C30)</f>
        <v>580.63233247166443</v>
      </c>
      <c r="N30" s="119">
        <f>+IF('Data 2022'!L30=0,"",('Data 2022'!M30)*1000000/'Data 2022'!L30)</f>
        <v>830000</v>
      </c>
      <c r="O30" s="119">
        <f>+IF('Data 2022'!L30=0,"",('Data 2022'!M30-'Data 2022'!N30)*1000000/'Data 2022'!L30)</f>
        <v>774000</v>
      </c>
      <c r="P30" s="120">
        <f>+IF('Data 2022'!L30=0,"",'Data 2022'!L30*1000/'Data 2022'!C30)</f>
        <v>1.9884668920262478</v>
      </c>
      <c r="Q30" s="119">
        <f>+IF('Data 2022'!L30=0,"",('Data 2022'!M30-'Data 2022'!N30)*1000000/'Data 2022'!C30)</f>
        <v>1539.0733744283157</v>
      </c>
      <c r="R30" s="119">
        <f>+IF('Data 2022'!O30=0,"",('Data 2022'!P30)*1000000/'Data 2022'!O30)</f>
        <v>89285.71428571429</v>
      </c>
      <c r="S30" s="119">
        <f>+IF('Data 2022'!O30=0,"",('Data 2022'!P30-'Data 2022'!Q30)*1000000/'Data 2022'!O30)</f>
        <v>89285.71428571429</v>
      </c>
      <c r="T30" s="120">
        <f>+IF('Data 2022'!O30=0,"",'Data 2022'!O30*1000/'Data 2022'!C30)</f>
        <v>5.5677072976734934</v>
      </c>
      <c r="U30" s="119">
        <f>+IF('Data 2022'!O30=0,"",('Data 2022'!P30-'Data 2022'!Q30)*1000000/'Data 2022'!C30)</f>
        <v>497.11672300656193</v>
      </c>
      <c r="V30" s="119">
        <f>+IF('Data 2022'!X30=0,"",('Data 2022'!Y30)*1000000/'Data 2022'!X30)</f>
        <v>1107317.0731707318</v>
      </c>
      <c r="W30" s="119">
        <f>+IF('Data 2022'!X30=0,"",('Data 2022'!Y30-'Data 2022'!Z30)*1000000/'Data 2022'!X30)</f>
        <v>926829.26829268294</v>
      </c>
      <c r="X30" s="120">
        <f>+IF('Data 2022'!X30=0,"",'Data 2022'!X30*1000/'Data 2022'!C30)</f>
        <v>1.6305428514615232</v>
      </c>
      <c r="Y30" s="119">
        <f>+IF('Data 2022'!X30=0,"",('Data 2022'!Y30-'Data 2022'!Z30)*1000000/'Data 2022'!C30)</f>
        <v>1511.2348379399482</v>
      </c>
      <c r="Z30" s="119">
        <f>+IF('Data 2022'!AA30=0,"",('Data 2022'!AB30)*1000000/'Data 2022'!AA30)</f>
        <v>902083.33333333337</v>
      </c>
      <c r="AA30" s="119">
        <f>+IF('Data 2022'!AA30=0,"",('Data 2022'!AB30-'Data 2022'!AC30)*1000000/'Data 2022'!AA30)</f>
        <v>870833.33333333337</v>
      </c>
      <c r="AB30" s="120">
        <f>+IF('Data 2022'!AA30=0,"",'Data 2022'!AA30*1000/'Data 2022'!C30)</f>
        <v>1.9089282163451979</v>
      </c>
      <c r="AC30" s="119">
        <f>+IF('Data 2022'!AA30=0,"",('Data 2022'!AB30-'Data 2022'!AC30)*1000000/'Data 2022'!C30)</f>
        <v>1662.3583217339431</v>
      </c>
      <c r="AD30" s="119">
        <f>+IF('Data 2022'!AD30=0,"",('Data 2022'!AE30)*1000000/'Data 2022'!AD30)</f>
        <v>19736.842105263157</v>
      </c>
      <c r="AE30" s="119">
        <f>+IF('Data 2022'!AD30=0,"",('Data 2022'!AE30-'Data 2022'!AF30)*1000000/'Data 2022'!AD30)</f>
        <v>19736.842105263157</v>
      </c>
      <c r="AF30" s="120">
        <f>+IF('Data 2022'!AD30=0,"",'Data 2022'!AD30*1000/'Data 2022'!C30)</f>
        <v>3.0224696758798966</v>
      </c>
      <c r="AG30" s="119">
        <f>+IF('Data 2022'!AD30=0,"",('Data 2022'!AE30-'Data 2022'!AF30)*1000000/'Data 2022'!C30)</f>
        <v>59.654006760787432</v>
      </c>
      <c r="AH30" s="119">
        <f>+IF('Data 2022'!AG30=0,"",('Data 2022'!AH30)*1000000/'Data 2022'!AG30)</f>
        <v>205882.35294117648</v>
      </c>
      <c r="AI30" s="119">
        <f>+IF('Data 2022'!AG30=0,"",('Data 2022'!AH30-'Data 2022'!AI30)*1000000/'Data 2022'!AG30)</f>
        <v>202941.17647058822</v>
      </c>
      <c r="AJ30" s="120">
        <f>+IF('Data 2022'!AG30=0,"",'Data 2022'!AG30*1000/'Data 2022'!C30)</f>
        <v>1.3521574865778485</v>
      </c>
      <c r="AK30" s="119">
        <f>+IF('Data 2022'!AG30=0,"",('Data 2022'!AH30-'Data 2022'!AI30)*1000000/'Data 2022'!C30)</f>
        <v>274.40843109962219</v>
      </c>
      <c r="AL30" s="119">
        <f>+IF('Data 2022'!AJ30=0,"",('Data 2022'!AK30)*1000000/'Data 2022'!AJ30)</f>
        <v>141379.31034482759</v>
      </c>
      <c r="AM30" s="119">
        <f>+IF('Data 2022'!AJ30=0,"",('Data 2022'!AK30-'Data 2022'!AL30)*1000000/'Data 2022'!AJ30)</f>
        <v>129885.05747126437</v>
      </c>
      <c r="AN30" s="120">
        <f>+IF('Data 2022'!AJ30=0,"",'Data 2022'!AJ30*1000/'Data 2022'!C30)</f>
        <v>6.9198647842513425</v>
      </c>
      <c r="AO30" s="119">
        <f>+IF('Data 2022'!AJ30=0,"",('Data 2022'!AK30-'Data 2022'!AL30)*1000000/'Data 2022'!C30)</f>
        <v>898.78703519586395</v>
      </c>
      <c r="AP30" s="119" t="str">
        <f>+IF('Data 2022'!AM30=0,"",('Data 2022'!AN30)*1000000/'Data 2022'!AM30)</f>
        <v/>
      </c>
      <c r="AQ30" s="119" t="str">
        <f>+IF('Data 2022'!AM30=0,"",('Data 2022'!AN30-'Data 2022'!#REF!)*1000000/'Data 2022'!AM30)</f>
        <v/>
      </c>
      <c r="AR30" s="120" t="str">
        <f>+IF('Data 2022'!AM30=0,"",'Data 2022'!AM30*1000/'Data 2022'!C30)</f>
        <v/>
      </c>
      <c r="AS30" s="119" t="str">
        <f>+IF('Data 2022'!AM30=0,"",('Data 2022'!AN30-'Data 2022'!#REF!)*1000000/'Data 2022'!C30)</f>
        <v/>
      </c>
      <c r="AT30" s="119" t="str">
        <f>+IF('Data 2022'!AO30=0,"",('Data 2022'!AP30)*1000000/'Data 2022'!AO30)</f>
        <v/>
      </c>
      <c r="AU30" s="119" t="str">
        <f>+IF('Data 2022'!AO30=0,"",('Data 2022'!AP30-'Data 2022'!#REF!)*1000000/'Data 2022'!AO30)</f>
        <v/>
      </c>
      <c r="AV30" s="120" t="str">
        <f>+IF('Data 2022'!AO30=0,"",'Data 2022'!AO30*1000/'Data 2022'!C30)</f>
        <v/>
      </c>
      <c r="AW30" s="119" t="str">
        <f>+IF('Data 2022'!AO30=0,"",('Data 2022'!AP30-'Data 2022'!#REF!)*1000000/'Data 2022'!C30)</f>
        <v/>
      </c>
      <c r="AX30" s="119">
        <f>+IF('Data 2022'!U30=0,"",('Data 2022'!V30)*1000000/'Data 2022'!U30)</f>
        <v>1000000</v>
      </c>
      <c r="AY30" s="119">
        <f>+IF('Data 2022'!U30=0,"",('Data 2022'!V30-'Data 2022'!W30)*1000000/'Data 2022'!U30)</f>
        <v>333333.33333333331</v>
      </c>
      <c r="AZ30" s="120">
        <f>+IF('Data 2022'!U30=0,"",'Data 2022'!U30*1000/'Data 2022'!C30)</f>
        <v>0.3579240405647246</v>
      </c>
      <c r="BA30" s="119">
        <f>+IF('Data 2022'!U30=0,"",('Data 2022'!V30-'Data 2022'!W30)*1000000/'Data 2022'!C30)</f>
        <v>119.30801352157486</v>
      </c>
      <c r="BB30" s="119" t="str">
        <f>+IF(AT30="","",+IF('Data 2022'!BC30=0,0,('Data 2022'!BD30)*1000000/'Data 2022'!BC30))</f>
        <v/>
      </c>
      <c r="BC30" s="119" t="str">
        <f>+IF(AU30="","",+IF('Data 2022'!BC30=0,"",('Data 2022'!BD30-'Data 2022'!BE30)*1000000/'Data 2022'!BC30))</f>
        <v/>
      </c>
      <c r="BD30" s="120" t="str">
        <f>+IF(AV30="","",IF('Data 2022'!BC30=0,"",'Data 2022'!BC30*1000/'Data 2022'!C30))</f>
        <v/>
      </c>
      <c r="BE30" s="119" t="str">
        <f>+IF(AW30="","",IF('Data 2022'!BC30=0,"",('Data 2022'!BD30-'Data 2022'!BE30)*1000000/'Data 2022'!C30))</f>
        <v/>
      </c>
      <c r="BF30" s="119">
        <f>+IF('Data 2022'!BC30-'Data 2022'!BF30=0,"",('Data 2022'!BD30-'Data 2022'!BG30)*1000000/('Data 2022'!BC30-'Data 2022'!BF30))</f>
        <v>358678.95545314898</v>
      </c>
      <c r="BG30" s="119" t="e">
        <f>+IF('Data 2022'!BC30-'Data 2022'!BF30=0,"",('Data 2022'!BD30-'Data 2022'!BE30-'Data 2022'!BG30-'Data 2022'!#REF!)*1000000/('Data 2022'!BC30-'Data 2022'!BF30))</f>
        <v>#REF!</v>
      </c>
      <c r="BH30" s="120">
        <f>+IF('Data 2022'!BC30-'Data 2022'!BF30=0,"",('Data 2022'!BC30-'Data 2022'!BF30)*1000/'Data 2022'!C30)</f>
        <v>25.889838934181746</v>
      </c>
      <c r="BI30" s="119" t="e">
        <f>+IF('Data 2022'!BC30-'Data 2022'!BF30=0,"",('Data 2022'!BD30-'Data 2022'!BE30-'Data 2022'!BG30-'Data 2022'!#REF!)*1000000/'Data 2022'!C30)</f>
        <v>#REF!</v>
      </c>
      <c r="BJ30" s="119" t="str">
        <f>+IF('Data 2022'!BF30=0,"",('Data 2022'!BG30)*1000000/'Data 2022'!BF30)</f>
        <v/>
      </c>
      <c r="BK30" s="119" t="str">
        <f>+IF('Data 2022'!BF30=0,"",('Data 2022'!BG30-'Data 2022'!#REF!)*1000000/'Data 2022'!BF30)</f>
        <v/>
      </c>
      <c r="BL30" s="120" t="str">
        <f>+IF('Data 2022'!BF30=0,"",'Data 2022'!BF30*1000/'Data 2022'!C30)</f>
        <v/>
      </c>
      <c r="BM30" s="119" t="str">
        <f>+IF('Data 2022'!BF30=0,"",('Data 2022'!BG30-'Data 2022'!#REF!)*1000000/'Data 2022'!C30)</f>
        <v/>
      </c>
      <c r="BN30" s="119">
        <f>+IF('Data 2022'!L30+'Data 2022'!O30+'Data 2022'!X30+'Data 2022'!AA30=0,"",('Data 2022'!M30+'Data 2022'!P30+'Data 2022'!Y30+'Data 2022'!AB30)*1000000/('Data 2022'!L30+'Data 2022'!O30+'Data 2022'!X30+'Data 2022'!AA30))</f>
        <v>511469.53405017924</v>
      </c>
      <c r="BO30" s="119">
        <f>+IF('Data 2022'!L30+'Data 2022'!O30+'Data 2022'!X30+'Data 2022'!AA30=0,"",('Data 2022'!M30-'Data 2022'!N30+'Data 2022'!P30-'Data 2022'!Q30+'Data 2022'!Y30-'Data 2022'!Z30+'Data 2022'!AB30-'Data 2022'!AC30)*1000000/('Data 2022'!L30+'Data 2022'!O30+'Data 2022'!X30+'Data 2022'!AA30))</f>
        <v>469534.05017921148</v>
      </c>
      <c r="BP30" s="120">
        <f>+('Data 2022'!L30+'Data 2022'!O30+'Data 2022'!X30+'Data 2022'!AA30)*1000/'Data 2022'!C30</f>
        <v>11.095645257506462</v>
      </c>
      <c r="BQ30" s="119">
        <f>+('Data 2022'!M30-'Data 2022'!N30+'Data 2022'!P30-'Data 2022'!Q30+'Data 2022'!Y30-'Data 2022'!Z30+'Data 2022'!AB30-'Data 2022'!AC30)*1000000/('Data 2022'!C30)</f>
        <v>5209.7832571087692</v>
      </c>
      <c r="BR30" s="122" t="str">
        <f>+IF('Data 2022'!AU30=0,"",'Data 2022'!AU30*1000/'Data 2022'!$C30)</f>
        <v/>
      </c>
      <c r="BS30" s="122" t="str">
        <f>+IF('Data 2022'!AV30=0,"",'Data 2022'!AV30*1000/'Data 2022'!$C30)</f>
        <v/>
      </c>
      <c r="BT30" s="122">
        <f>+IF('Data 2022'!AS30=0,"",'Data 2022'!AS30*1000/'Data 2022'!$C30)</f>
        <v>0.54483992841519191</v>
      </c>
      <c r="BU30" s="122">
        <f>+IF('Data 2022'!AT30=0,"",'Data 2022'!AT30*1000/'Data 2022'!$C30)</f>
        <v>0.48120898787035193</v>
      </c>
      <c r="BV30" s="122" t="str">
        <f>+IF('Data 2022'!AU30=0,"",'Data 2022'!AU30*1000/'Data 2022'!$C30)</f>
        <v/>
      </c>
      <c r="BW30" s="122" t="str">
        <f>+IF('Data 2022'!AV30=0,"",'Data 2022'!AV30*1000/'Data 2022'!$C30)</f>
        <v/>
      </c>
      <c r="BX30" s="122">
        <f>+IF('Data 2022'!AW30=0,"",'Data 2022'!AW30*1000/'Data 2022'!$C30)</f>
        <v>0.52893219327898189</v>
      </c>
      <c r="BY30" s="122">
        <f>+IF('Data 2022'!AX30=0,"",'Data 2022'!AX30*1000/'Data 2022'!$C30)</f>
        <v>6.7607874328892426E-2</v>
      </c>
      <c r="BZ30" s="122">
        <f>+IF('Data 2022'!AY30=0,"",'Data 2022'!AY30*1000/'Data 2022'!$C30)</f>
        <v>1.2248956054881686</v>
      </c>
      <c r="CA30" s="122">
        <f>+IF('Data 2022'!AZ30=0,"",'Data 2022'!AZ30*1000/'Data 2022'!$C30)</f>
        <v>0.43746271624577449</v>
      </c>
      <c r="CB30" s="122">
        <f>+IF('Data 2022'!BA30=0,"",'Data 2022'!BA30*1000/'Data 2022'!$C30)</f>
        <v>2.2986677271823424</v>
      </c>
      <c r="CC30" s="122">
        <f>+IF('Data 2022'!BB30=0,"",'Data 2022'!BB30*1000/'Data 2022'!$C30)</f>
        <v>0.98627957844501879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C30"/>
  <sheetViews>
    <sheetView zoomScaleNormal="100" workbookViewId="0">
      <pane xSplit="1" ySplit="1" topLeftCell="BV2" activePane="bottomRight" state="frozen"/>
      <selection sqref="A1:BO30"/>
      <selection pane="topRight" sqref="A1:BO30"/>
      <selection pane="bottomLeft" sqref="A1:BO30"/>
      <selection pane="bottomRight" sqref="A1:BO30"/>
    </sheetView>
  </sheetViews>
  <sheetFormatPr defaultColWidth="19" defaultRowHeight="15" x14ac:dyDescent="0.25"/>
  <cols>
    <col min="1" max="1" width="19" style="55"/>
    <col min="2" max="69" width="11.7109375" hidden="1" customWidth="1"/>
    <col min="70" max="81" width="11.7109375" customWidth="1"/>
  </cols>
  <sheetData>
    <row r="1" spans="1:81" s="126" customFormat="1" ht="126.75" customHeight="1" x14ac:dyDescent="0.25">
      <c r="A1" s="125"/>
      <c r="B1" s="123" t="s">
        <v>63</v>
      </c>
      <c r="C1" s="123" t="s">
        <v>63</v>
      </c>
      <c r="D1" s="123" t="s">
        <v>63</v>
      </c>
      <c r="E1" s="123" t="s">
        <v>63</v>
      </c>
      <c r="F1" s="123" t="s">
        <v>64</v>
      </c>
      <c r="G1" s="123" t="s">
        <v>64</v>
      </c>
      <c r="H1" s="123" t="s">
        <v>64</v>
      </c>
      <c r="I1" s="123" t="s">
        <v>64</v>
      </c>
      <c r="J1" s="123" t="s">
        <v>65</v>
      </c>
      <c r="K1" s="123" t="s">
        <v>65</v>
      </c>
      <c r="L1" s="123" t="s">
        <v>65</v>
      </c>
      <c r="M1" s="123" t="s">
        <v>65</v>
      </c>
      <c r="N1" s="123" t="s">
        <v>66</v>
      </c>
      <c r="O1" s="123" t="s">
        <v>66</v>
      </c>
      <c r="P1" s="123" t="s">
        <v>66</v>
      </c>
      <c r="Q1" s="123" t="s">
        <v>66</v>
      </c>
      <c r="R1" s="123" t="s">
        <v>67</v>
      </c>
      <c r="S1" s="123" t="s">
        <v>67</v>
      </c>
      <c r="T1" s="123" t="s">
        <v>67</v>
      </c>
      <c r="U1" s="123" t="s">
        <v>67</v>
      </c>
      <c r="V1" s="123" t="s">
        <v>38</v>
      </c>
      <c r="W1" s="123" t="s">
        <v>38</v>
      </c>
      <c r="X1" s="123" t="s">
        <v>38</v>
      </c>
      <c r="Y1" s="123" t="s">
        <v>38</v>
      </c>
      <c r="Z1" s="124" t="s">
        <v>39</v>
      </c>
      <c r="AA1" s="124" t="s">
        <v>39</v>
      </c>
      <c r="AB1" s="124" t="s">
        <v>39</v>
      </c>
      <c r="AC1" s="123" t="s">
        <v>39</v>
      </c>
      <c r="AD1" s="123" t="s">
        <v>27</v>
      </c>
      <c r="AE1" s="123" t="s">
        <v>27</v>
      </c>
      <c r="AF1" s="123" t="s">
        <v>27</v>
      </c>
      <c r="AG1" s="123" t="s">
        <v>27</v>
      </c>
      <c r="AH1" s="124" t="s">
        <v>28</v>
      </c>
      <c r="AI1" s="124" t="s">
        <v>28</v>
      </c>
      <c r="AJ1" s="124" t="s">
        <v>28</v>
      </c>
      <c r="AK1" s="123" t="s">
        <v>28</v>
      </c>
      <c r="AL1" s="123" t="s">
        <v>29</v>
      </c>
      <c r="AM1" s="123" t="s">
        <v>29</v>
      </c>
      <c r="AN1" s="123" t="s">
        <v>29</v>
      </c>
      <c r="AO1" s="123" t="s">
        <v>29</v>
      </c>
      <c r="AP1" s="124" t="s">
        <v>70</v>
      </c>
      <c r="AQ1" s="124" t="s">
        <v>70</v>
      </c>
      <c r="AR1" s="124" t="s">
        <v>70</v>
      </c>
      <c r="AS1" s="123" t="s">
        <v>70</v>
      </c>
      <c r="AT1" s="124" t="s">
        <v>71</v>
      </c>
      <c r="AU1" s="124" t="s">
        <v>71</v>
      </c>
      <c r="AV1" s="124" t="s">
        <v>71</v>
      </c>
      <c r="AW1" s="123" t="s">
        <v>71</v>
      </c>
      <c r="AX1" s="124" t="s">
        <v>30</v>
      </c>
      <c r="AY1" s="124" t="s">
        <v>30</v>
      </c>
      <c r="AZ1" s="124" t="s">
        <v>30</v>
      </c>
      <c r="BA1" s="123" t="s">
        <v>30</v>
      </c>
      <c r="BB1" s="124" t="s">
        <v>89</v>
      </c>
      <c r="BC1" s="124" t="s">
        <v>86</v>
      </c>
      <c r="BD1" s="124" t="s">
        <v>86</v>
      </c>
      <c r="BE1" s="123" t="s">
        <v>86</v>
      </c>
      <c r="BF1" s="124" t="s">
        <v>90</v>
      </c>
      <c r="BG1" s="124" t="s">
        <v>90</v>
      </c>
      <c r="BH1" s="124" t="s">
        <v>90</v>
      </c>
      <c r="BI1" s="123" t="s">
        <v>90</v>
      </c>
      <c r="BJ1" s="124" t="s">
        <v>77</v>
      </c>
      <c r="BK1" s="124" t="s">
        <v>77</v>
      </c>
      <c r="BL1" s="124" t="s">
        <v>77</v>
      </c>
      <c r="BM1" s="123" t="s">
        <v>77</v>
      </c>
      <c r="BN1" s="124" t="s">
        <v>54</v>
      </c>
      <c r="BO1" s="124" t="s">
        <v>54</v>
      </c>
      <c r="BP1" s="124" t="s">
        <v>54</v>
      </c>
      <c r="BQ1" s="124" t="s">
        <v>54</v>
      </c>
      <c r="BR1" s="124" t="s">
        <v>42</v>
      </c>
      <c r="BS1" s="124" t="s">
        <v>42</v>
      </c>
      <c r="BT1" s="124" t="s">
        <v>43</v>
      </c>
      <c r="BU1" s="124" t="s">
        <v>43</v>
      </c>
      <c r="BV1" s="124" t="s">
        <v>60</v>
      </c>
      <c r="BW1" s="124" t="s">
        <v>60</v>
      </c>
      <c r="BX1" s="124" t="s">
        <v>44</v>
      </c>
      <c r="BY1" s="124" t="s">
        <v>44</v>
      </c>
      <c r="BZ1" s="124" t="s">
        <v>45</v>
      </c>
      <c r="CA1" s="124" t="s">
        <v>45</v>
      </c>
      <c r="CB1" s="124" t="s">
        <v>87</v>
      </c>
      <c r="CC1" s="124" t="s">
        <v>87</v>
      </c>
    </row>
    <row r="2" spans="1:81" ht="75" x14ac:dyDescent="0.25">
      <c r="A2" s="116"/>
      <c r="B2" s="117" t="s">
        <v>85</v>
      </c>
      <c r="C2" s="117" t="s">
        <v>48</v>
      </c>
      <c r="D2" s="118" t="s">
        <v>49</v>
      </c>
      <c r="E2" s="118" t="s">
        <v>50</v>
      </c>
      <c r="F2" s="117" t="s">
        <v>85</v>
      </c>
      <c r="G2" s="117" t="s">
        <v>48</v>
      </c>
      <c r="H2" s="118" t="s">
        <v>49</v>
      </c>
      <c r="I2" s="118" t="s">
        <v>50</v>
      </c>
      <c r="J2" s="117" t="s">
        <v>85</v>
      </c>
      <c r="K2" s="117" t="s">
        <v>48</v>
      </c>
      <c r="L2" s="118" t="s">
        <v>49</v>
      </c>
      <c r="M2" s="118" t="s">
        <v>50</v>
      </c>
      <c r="N2" s="117" t="s">
        <v>85</v>
      </c>
      <c r="O2" s="117" t="s">
        <v>48</v>
      </c>
      <c r="P2" s="118" t="s">
        <v>49</v>
      </c>
      <c r="Q2" s="118" t="s">
        <v>50</v>
      </c>
      <c r="R2" s="117" t="s">
        <v>85</v>
      </c>
      <c r="S2" s="117" t="s">
        <v>48</v>
      </c>
      <c r="T2" s="118" t="s">
        <v>49</v>
      </c>
      <c r="U2" s="118" t="s">
        <v>50</v>
      </c>
      <c r="V2" s="117" t="s">
        <v>85</v>
      </c>
      <c r="W2" s="117" t="s">
        <v>48</v>
      </c>
      <c r="X2" s="118" t="s">
        <v>49</v>
      </c>
      <c r="Y2" s="118" t="s">
        <v>50</v>
      </c>
      <c r="Z2" s="117" t="s">
        <v>85</v>
      </c>
      <c r="AA2" s="117" t="s">
        <v>48</v>
      </c>
      <c r="AB2" s="118" t="s">
        <v>49</v>
      </c>
      <c r="AC2" s="118" t="s">
        <v>50</v>
      </c>
      <c r="AD2" s="117" t="s">
        <v>85</v>
      </c>
      <c r="AE2" s="117" t="s">
        <v>48</v>
      </c>
      <c r="AF2" s="118" t="s">
        <v>49</v>
      </c>
      <c r="AG2" s="118" t="s">
        <v>50</v>
      </c>
      <c r="AH2" s="117" t="s">
        <v>85</v>
      </c>
      <c r="AI2" s="117" t="s">
        <v>48</v>
      </c>
      <c r="AJ2" s="118" t="s">
        <v>49</v>
      </c>
      <c r="AK2" s="118" t="s">
        <v>50</v>
      </c>
      <c r="AL2" s="117" t="s">
        <v>85</v>
      </c>
      <c r="AM2" s="117" t="s">
        <v>48</v>
      </c>
      <c r="AN2" s="118" t="s">
        <v>49</v>
      </c>
      <c r="AO2" s="118" t="s">
        <v>50</v>
      </c>
      <c r="AP2" s="117" t="s">
        <v>85</v>
      </c>
      <c r="AQ2" s="117" t="s">
        <v>48</v>
      </c>
      <c r="AR2" s="118" t="s">
        <v>49</v>
      </c>
      <c r="AS2" s="118" t="s">
        <v>50</v>
      </c>
      <c r="AT2" s="117" t="s">
        <v>85</v>
      </c>
      <c r="AU2" s="117" t="s">
        <v>48</v>
      </c>
      <c r="AV2" s="118" t="s">
        <v>49</v>
      </c>
      <c r="AW2" s="118" t="s">
        <v>50</v>
      </c>
      <c r="AX2" s="117" t="s">
        <v>85</v>
      </c>
      <c r="AY2" s="117" t="s">
        <v>48</v>
      </c>
      <c r="AZ2" s="118" t="s">
        <v>49</v>
      </c>
      <c r="BA2" s="118" t="s">
        <v>50</v>
      </c>
      <c r="BB2" s="117" t="s">
        <v>85</v>
      </c>
      <c r="BC2" s="117" t="s">
        <v>48</v>
      </c>
      <c r="BD2" s="118" t="s">
        <v>49</v>
      </c>
      <c r="BE2" s="118" t="s">
        <v>50</v>
      </c>
      <c r="BF2" s="117" t="s">
        <v>85</v>
      </c>
      <c r="BG2" s="117" t="s">
        <v>48</v>
      </c>
      <c r="BH2" s="118" t="s">
        <v>49</v>
      </c>
      <c r="BI2" s="118" t="s">
        <v>50</v>
      </c>
      <c r="BJ2" s="117" t="s">
        <v>85</v>
      </c>
      <c r="BK2" s="117" t="s">
        <v>48</v>
      </c>
      <c r="BL2" s="118" t="s">
        <v>49</v>
      </c>
      <c r="BM2" s="118" t="s">
        <v>50</v>
      </c>
      <c r="BN2" s="117" t="s">
        <v>85</v>
      </c>
      <c r="BO2" s="117" t="s">
        <v>48</v>
      </c>
      <c r="BP2" s="118" t="s">
        <v>49</v>
      </c>
      <c r="BQ2" s="118" t="s">
        <v>50</v>
      </c>
      <c r="BR2" s="117" t="s">
        <v>52</v>
      </c>
      <c r="BS2" s="117" t="s">
        <v>53</v>
      </c>
      <c r="BT2" s="117" t="s">
        <v>52</v>
      </c>
      <c r="BU2" s="117" t="s">
        <v>53</v>
      </c>
      <c r="BV2" s="117" t="s">
        <v>52</v>
      </c>
      <c r="BW2" s="117" t="s">
        <v>53</v>
      </c>
      <c r="BX2" s="117" t="s">
        <v>52</v>
      </c>
      <c r="BY2" s="117" t="s">
        <v>53</v>
      </c>
      <c r="BZ2" s="117" t="s">
        <v>52</v>
      </c>
      <c r="CA2" s="117" t="s">
        <v>53</v>
      </c>
      <c r="CB2" s="117" t="s">
        <v>52</v>
      </c>
      <c r="CC2" s="117" t="s">
        <v>53</v>
      </c>
    </row>
    <row r="3" spans="1:81" x14ac:dyDescent="0.25">
      <c r="A3" s="92" t="s">
        <v>0</v>
      </c>
      <c r="B3" s="119">
        <f>+IF('Data 2022'!D3=0,"",('Data 2022'!E3)*1000000/'Data 2022'!D3)</f>
        <v>317242.42424242425</v>
      </c>
      <c r="C3" s="119" t="e">
        <f>+IF('Data 2022'!D3=0,"",('Data 2022'!E3-'Data 2022'!#REF!)*1000000/'Data 2022'!D3)</f>
        <v>#REF!</v>
      </c>
      <c r="D3" s="120">
        <f>+IF('Data 2022'!D3=0,"",'Data 2022'!D3*1000/'Data 2022'!C3)</f>
        <v>1.995645863570392</v>
      </c>
      <c r="E3" s="119">
        <f>+IF('Data 2022'!D3=0,"",'Data 2022'!E3*1000000/'Data 2022'!C3)</f>
        <v>633.10353168843733</v>
      </c>
      <c r="F3" s="121">
        <f>+IF('Data 2022'!F3=0,"",('Data 2022'!G3)*1000000/'Data 2022'!F3)</f>
        <v>1112980.7692307692</v>
      </c>
      <c r="G3" s="121">
        <f>+IF('Data 2022'!F3=0,"",('Data 2022'!G3-'Data 2022'!H3)*1000000/'Data 2022'!F3)</f>
        <v>1071634.6153846153</v>
      </c>
      <c r="H3" s="120">
        <f>+IF('Data 2022'!F3=0,"",'Data 2022'!F3*1000/'Data 2022'!C3)</f>
        <v>0.12578616352201258</v>
      </c>
      <c r="I3" s="119">
        <f>+IF('Data 2022'!F3=0,"",'Data 2022'!G3*1000000/'Data 2022'!C3)</f>
        <v>139.9975810353169</v>
      </c>
      <c r="J3" s="119">
        <f>+IF('Data 2022'!I3=0,"",('Data 2022'!J3)*1000000/'Data 2022'!I3)</f>
        <v>1165294.1176470588</v>
      </c>
      <c r="K3" s="119">
        <f>+IF('Data 2022'!I3=0,"",('Data 2022'!J3-'Data 2022'!K3)*1000000/'Data 2022'!I3)</f>
        <v>1121764.705882353</v>
      </c>
      <c r="L3" s="120">
        <f>+IF('Data 2022'!I3=0,"",'Data 2022'!I3*1000/'Data 2022'!C3)</f>
        <v>0.20561199806482824</v>
      </c>
      <c r="M3" s="119">
        <f>+IF('Data 2022'!I3=0,"",'Data 2022'!J3*1000000/'Data 2022'!C3)</f>
        <v>239.59845186260281</v>
      </c>
      <c r="N3" s="119">
        <f>+IF('Data 2022'!L3=0,"",('Data 2022'!M3)*1000000/'Data 2022'!L3)</f>
        <v>914662.44725738396</v>
      </c>
      <c r="O3" s="119">
        <f>+IF('Data 2022'!L3=0,"",('Data 2022'!M3-'Data 2022'!N3)*1000000/'Data 2022'!L3)</f>
        <v>790886.07594936714</v>
      </c>
      <c r="P3" s="120">
        <f>+IF('Data 2022'!L3=0,"",'Data 2022'!L3*1000/'Data 2022'!C3)</f>
        <v>2.8664731494920175</v>
      </c>
      <c r="Q3" s="119">
        <f>+IF('Data 2022'!L3=0,"",'Data 2022'!M3*1000000/'Data 2022'!C3)</f>
        <v>2621.8553459119498</v>
      </c>
      <c r="R3" s="119">
        <f>+IF('Data 2022'!O3=0,"",('Data 2022'!P3)*1000000/'Data 2022'!O3)</f>
        <v>122556.05381165918</v>
      </c>
      <c r="S3" s="119">
        <f>+IF('Data 2022'!O3=0,"",('Data 2022'!P3-'Data 2022'!Q3)*1000000/'Data 2022'!O3)</f>
        <v>117982.06278026904</v>
      </c>
      <c r="T3" s="120">
        <f>+IF('Data 2022'!O3=0,"",'Data 2022'!O3*1000/'Data 2022'!C3)</f>
        <v>8.0914368650217714</v>
      </c>
      <c r="U3" s="119">
        <f>+IF('Data 2022'!O3=0,"",'Data 2022'!P3*1000000/'Data 2022'!C3)</f>
        <v>991.65457184325112</v>
      </c>
      <c r="V3" s="119">
        <f>+IF('Data 2022'!X3=0,"",('Data 2022'!Y3)*1000000/'Data 2022'!X3)</f>
        <v>1020274.6365105008</v>
      </c>
      <c r="W3" s="119">
        <f>+IF('Data 2022'!X3=0,"",('Data 2022'!Y3-'Data 2022'!Z3)*1000000/'Data 2022'!X3)</f>
        <v>790953.15024232632</v>
      </c>
      <c r="X3" s="120">
        <f>+IF('Data 2022'!X3=0,"",'Data 2022'!X3*1000/'Data 2022'!C3)</f>
        <v>3.7433478471214321</v>
      </c>
      <c r="Y3" s="119">
        <f>+IF('Data 2022'!X3=0,"",'Data 2022'!Y3*1000000/'Data 2022'!C3)</f>
        <v>3819.2428640541848</v>
      </c>
      <c r="Z3" s="119">
        <f>+IF('Data 2022'!AA3=0,"",('Data 2022'!AB3)*1000000/'Data 2022'!AA3)</f>
        <v>897561.5212527964</v>
      </c>
      <c r="AA3" s="119">
        <f>+IF('Data 2022'!AA3=0,"",('Data 2022'!AB3-'Data 2022'!AC3)*1000000/'Data 2022'!AA3)</f>
        <v>824787.47203579417</v>
      </c>
      <c r="AB3" s="120">
        <f>+IF('Data 2022'!AA3=0,"",'Data 2022'!AA3*1000/'Data 2022'!C3)</f>
        <v>2.7031930333817127</v>
      </c>
      <c r="AC3" s="119">
        <f>+IF('Data 2022'!AA3=0,"",'Data 2022'!AB3*1000000/'Data 2022'!C3)</f>
        <v>2426.2820512820513</v>
      </c>
      <c r="AD3" s="119">
        <f>+IF('Data 2022'!AD3=0,"",('Data 2022'!AE3)*1000000/'Data 2022'!AD3)</f>
        <v>26223.12824314307</v>
      </c>
      <c r="AE3" s="119">
        <f>+IF('Data 2022'!AD3=0,"",('Data 2022'!AE3-'Data 2022'!AF3)*1000000/'Data 2022'!AD3)</f>
        <v>26223.12824314307</v>
      </c>
      <c r="AF3" s="120">
        <f>+IF('Data 2022'!AD3=0,"",'Data 2022'!AD3*1000/'Data 2022'!C3)</f>
        <v>3.2631833575229803</v>
      </c>
      <c r="AG3" s="119">
        <f>+IF('Data 2022'!AD3=0,"",'Data 2022'!AE3*1000000/'Data 2022'!C3)</f>
        <v>85.570875665215283</v>
      </c>
      <c r="AH3" s="119">
        <f>+IF('Data 2022'!AG3=0,"",('Data 2022'!AH3)*1000000/'Data 2022'!AG3)</f>
        <v>148492.06349206349</v>
      </c>
      <c r="AI3" s="119">
        <f>+IF('Data 2022'!AG3=0,"",('Data 2022'!AH3-'Data 2022'!AI3)*1000000/'Data 2022'!AG3)</f>
        <v>141924.60317460317</v>
      </c>
      <c r="AJ3" s="120">
        <f>+IF('Data 2022'!AG3=0,"",'Data 2022'!AG3*1000/'Data 2022'!C3)</f>
        <v>3.0478955007256894</v>
      </c>
      <c r="AK3" s="119">
        <f>+IF('Data 2022'!AG3=0,"",'Data 2022'!AH3*1000000/'Data 2022'!C3)</f>
        <v>452.58829221093373</v>
      </c>
      <c r="AL3" s="119">
        <f>+IF('Data 2022'!AJ3=0,"",('Data 2022'!AK3)*1000000/'Data 2022'!AJ3)</f>
        <v>289494.25287356321</v>
      </c>
      <c r="AM3" s="119">
        <f>+IF('Data 2022'!AJ3=0,"",('Data 2022'!AK3-'Data 2022'!AL3)*1000000/'Data 2022'!AJ3)</f>
        <v>255666.66666666666</v>
      </c>
      <c r="AN3" s="120">
        <f>+IF('Data 2022'!AJ3=0,"",'Data 2022'!AJ3*1000/'Data 2022'!C3)</f>
        <v>5.2612481857764877</v>
      </c>
      <c r="AO3" s="119">
        <f>+IF('Data 2022'!AJ3=0,"",'Data 2022'!AK3*1000000/'Data 2022'!C3)</f>
        <v>1523.1011127237543</v>
      </c>
      <c r="AP3" s="119" t="str">
        <f>+IF('Data 2022'!AM3=0,"",('Data 2022'!AN3)*1000000/'Data 2022'!AM3)</f>
        <v/>
      </c>
      <c r="AQ3" s="119" t="str">
        <f>+IF('Data 2022'!AM3=0,"",('Data 2022'!AN3-'Data 2022'!#REF!)*1000000/'Data 2022'!AM3)</f>
        <v/>
      </c>
      <c r="AR3" s="120" t="str">
        <f>+IF('Data 2022'!AM3=0,"",'Data 2022'!AM3*1000/'Data 2022'!C3)</f>
        <v/>
      </c>
      <c r="AS3" s="119" t="str">
        <f>+IF('Data 2022'!AM3=0,"",'Data 2022'!AN3*1000000/'Data 2022'!C3)</f>
        <v/>
      </c>
      <c r="AT3" s="119" t="str">
        <f>+IF('Data 2022'!AO3=0,"",('Data 2022'!AP3)*1000000/'Data 2022'!AO3)</f>
        <v/>
      </c>
      <c r="AU3" s="119" t="str">
        <f>+IF('Data 2022'!AO3=0,"",('Data 2022'!AP3-'Data 2022'!#REF!)*1000000/'Data 2022'!AO3)</f>
        <v/>
      </c>
      <c r="AV3" s="120" t="str">
        <f>+IF('Data 2022'!AO3=0,"",'Data 2022'!AO3*1000/'Data 2022'!C3)</f>
        <v/>
      </c>
      <c r="AW3" s="119" t="str">
        <f>+IF('Data 2022'!AO3=0,"",'Data 2022'!AP3*1000000/'Data 2022'!C3)</f>
        <v/>
      </c>
      <c r="AX3" s="119">
        <f>+IF('Data 2022'!U3=0,"",('Data 2022'!V3)*1000000/'Data 2022'!U3)</f>
        <v>607839.50617283955</v>
      </c>
      <c r="AY3" s="119">
        <f>+IF('Data 2022'!U3=0,"",('Data 2022'!V3-'Data 2022'!W3)*1000000/'Data 2022'!U3)</f>
        <v>299197.53086419747</v>
      </c>
      <c r="AZ3" s="120">
        <f>+IF('Data 2022'!U3=0,"",'Data 2022'!U3*1000/'Data 2022'!C3)</f>
        <v>1.9593613933236576</v>
      </c>
      <c r="BA3" s="119">
        <f>+IF('Data 2022'!U3=0,"",'Data 2022'!V3*1000000/'Data 2022'!C3)</f>
        <v>1190.9772617319786</v>
      </c>
      <c r="BB3" s="119" t="str">
        <f>+IF(AT3="","",+IF('Data 2022'!BC3=0,0,('Data 2022'!BD3)*1000000/'Data 2022'!BC3))</f>
        <v/>
      </c>
      <c r="BC3" s="119" t="str">
        <f>+IF(AU3="","",+IF('Data 2022'!BC3=0,"",('Data 2022'!BD3-'Data 2022'!BE3)*1000000/'Data 2022'!BC3))</f>
        <v/>
      </c>
      <c r="BD3" s="120" t="str">
        <f>+IF(AV3="","",IF('Data 2022'!BC3=0,"",'Data 2022'!BC3*1000/'Data 2022'!C3))</f>
        <v/>
      </c>
      <c r="BE3" s="119" t="str">
        <f>+IF(AW3="","",IF('Data 2022'!BC3=0,"",('Data 2022'!BD3-'Data 2022'!BE3)*1000000/'Data 2022'!C3))</f>
        <v/>
      </c>
      <c r="BF3" s="119">
        <f>+IF('Data 2022'!BC3-'Data 2022'!BF3=0,"",('Data 2022'!BD3-'Data 2022'!BG3)*1000000/('Data 2022'!BC3-'Data 2022'!BF3))</f>
        <v>425500.87108013948</v>
      </c>
      <c r="BG3" s="119" t="e">
        <f>+IF('Data 2022'!BC3-'Data 2022'!BF3=0,"",('Data 2022'!BD3-'Data 2022'!BE3-'Data 2022'!BG3-'Data 2022'!#REF!)*1000000/('Data 2022'!BC3-'Data 2022'!BF3))</f>
        <v>#REF!</v>
      </c>
      <c r="BH3" s="120">
        <f>+IF('Data 2022'!BC3-'Data 2022'!BF3=0,"",('Data 2022'!BC3-'Data 2022'!BF3)*1000/'Data 2022'!C3)</f>
        <v>33.323657474600871</v>
      </c>
      <c r="BI3" s="119" t="e">
        <f>+IF('Data 2022'!BC3-'Data 2022'!BF3=0,"",('Data 2022'!BD3-'Data 2022'!BE3-'Data 2022'!BG3-'Data 2022'!#REF!)*1000000/'Data 2022'!C3)</f>
        <v>#REF!</v>
      </c>
      <c r="BJ3" s="119" t="str">
        <f>+IF('Data 2022'!BF3=0,"",('Data 2022'!BG3)*1000000/'Data 2022'!BF3)</f>
        <v/>
      </c>
      <c r="BK3" s="119" t="str">
        <f>+IF('Data 2022'!BF3=0,"",('Data 2022'!BG3-'Data 2022'!#REF!)*1000000/'Data 2022'!BF3)</f>
        <v/>
      </c>
      <c r="BL3" s="120" t="str">
        <f>+IF('Data 2022'!BF3=0,"",'Data 2022'!BF3*1000/'Data 2022'!C3)</f>
        <v/>
      </c>
      <c r="BM3" s="119" t="str">
        <f>+IF('Data 2022'!BF3=0,"",('Data 2022'!BG3-'Data 2022'!#REF!)*1000000/'Data 2022'!C3)</f>
        <v/>
      </c>
      <c r="BN3" s="119">
        <f>+IF('Data 2022'!L3+'Data 2022'!O3+'Data 2022'!X3+'Data 2022'!AA3=0,"",('Data 2022'!M3+'Data 2022'!P3+'Data 2022'!Y3+'Data 2022'!AB3)*1000000/('Data 2022'!L3+'Data 2022'!O3+'Data 2022'!X3+'Data 2022'!AA3))</f>
        <v>566466.29603891587</v>
      </c>
      <c r="BO3" s="119">
        <f>+IF('Data 2022'!L3+'Data 2022'!O3+'Data 2022'!X3+'Data 2022'!AA3=0,"",('Data 2022'!M3-'Data 2022'!N3+'Data 2022'!P3-'Data 2022'!Q3+'Data 2022'!Y3-'Data 2022'!Z3+'Data 2022'!AB3-'Data 2022'!AC3)*1000000/('Data 2022'!L3+'Data 2022'!O3+'Data 2022'!X3+'Data 2022'!AA3))</f>
        <v>483328.700486449</v>
      </c>
      <c r="BP3" s="120">
        <f>+('Data 2022'!L3+'Data 2022'!O3+'Data 2022'!X3+'Data 2022'!AA3)*1000/'Data 2022'!C3</f>
        <v>17.404450895016932</v>
      </c>
      <c r="BQ3" s="119">
        <f>+('Data 2022'!M3-'Data 2022'!N3+'Data 2022'!P3-'Data 2022'!Q3+'Data 2022'!Y3-'Data 2022'!Z3+'Data 2022'!AB3-'Data 2022'!AC3)*1000000/('Data 2022'!C3)</f>
        <v>8412.0706337687479</v>
      </c>
      <c r="BR3" s="122" t="str">
        <f>+IF('Data 2022'!AU3=0,"",'Data 2022'!AU3*1000/'Data 2022'!$C3)</f>
        <v/>
      </c>
      <c r="BS3" s="122" t="str">
        <f>+IF('Data 2022'!AV3=0,"",'Data 2022'!AV3*1000/'Data 2022'!$C3)</f>
        <v/>
      </c>
      <c r="BT3" s="122" t="str">
        <f>+IF('Data 2022'!AS3=0,"",'Data 2022'!AS3*1000/'Data 2022'!$C3)</f>
        <v/>
      </c>
      <c r="BU3" s="122" t="str">
        <f>+IF('Data 2022'!AT3=0,"",'Data 2022'!AT3*1000/'Data 2022'!$C3)</f>
        <v/>
      </c>
      <c r="BV3" s="122" t="str">
        <f>+IF('Data 2022'!AU3=0,"",'Data 2022'!AU3*1000/'Data 2022'!$C3)</f>
        <v/>
      </c>
      <c r="BW3" s="122" t="str">
        <f>+IF('Data 2022'!AV3=0,"",'Data 2022'!AV3*1000/'Data 2022'!$C3)</f>
        <v/>
      </c>
      <c r="BX3" s="122" t="str">
        <f>+IF('Data 2022'!AW3=0,"",'Data 2022'!AW3*1000/'Data 2022'!$C3)</f>
        <v/>
      </c>
      <c r="BY3" s="122" t="str">
        <f>+IF('Data 2022'!AX3=0,"",'Data 2022'!AX3*1000/'Data 2022'!$C3)</f>
        <v/>
      </c>
      <c r="BZ3" s="122" t="str">
        <f>+IF('Data 2022'!AY3=0,"",'Data 2022'!AY3*1000/'Data 2022'!$C3)</f>
        <v/>
      </c>
      <c r="CA3" s="122" t="str">
        <f>+IF('Data 2022'!AZ3=0,"",'Data 2022'!AZ3*1000/'Data 2022'!$C3)</f>
        <v/>
      </c>
      <c r="CB3" s="122" t="str">
        <f>+IF('Data 2022'!BA3=0,"",'Data 2022'!BA3*1000/'Data 2022'!$C3)</f>
        <v/>
      </c>
      <c r="CC3" s="122" t="str">
        <f>+IF('Data 2022'!BB3=0,"",'Data 2022'!BB3*1000/'Data 2022'!$C3)</f>
        <v/>
      </c>
    </row>
    <row r="4" spans="1:81" x14ac:dyDescent="0.25">
      <c r="A4" s="92" t="s">
        <v>1</v>
      </c>
      <c r="B4" s="119">
        <f>+IF('Data 2022'!D4=0,"",('Data 2022'!E4)*1000000/'Data 2022'!D4)</f>
        <v>227272.72727272726</v>
      </c>
      <c r="C4" s="119" t="e">
        <f>+IF('Data 2022'!D4=0,"",('Data 2022'!E4-'Data 2022'!#REF!)*1000000/'Data 2022'!D4)</f>
        <v>#REF!</v>
      </c>
      <c r="D4" s="120">
        <f>+IF('Data 2022'!D4=0,"",'Data 2022'!D4*1000/'Data 2022'!C4)</f>
        <v>1.0848126232741617</v>
      </c>
      <c r="E4" s="119">
        <f>+IF('Data 2022'!D4=0,"",'Data 2022'!E4*1000000/'Data 2022'!C4)</f>
        <v>246.54832347140041</v>
      </c>
      <c r="F4" s="121">
        <f>+IF('Data 2022'!F4=0,"",('Data 2022'!G4)*1000000/'Data 2022'!F4)</f>
        <v>466666.66666666669</v>
      </c>
      <c r="G4" s="121">
        <f>+IF('Data 2022'!F4=0,"",('Data 2022'!G4-'Data 2022'!H4)*1000000/'Data 2022'!F4)</f>
        <v>366666.66666666657</v>
      </c>
      <c r="H4" s="120">
        <f>+IF('Data 2022'!F4=0,"",'Data 2022'!F4*1000/'Data 2022'!C4)</f>
        <v>0.21132713440405748</v>
      </c>
      <c r="I4" s="119">
        <f>+IF('Data 2022'!F4=0,"",'Data 2022'!G4*1000000/'Data 2022'!C4)</f>
        <v>98.619329388560161</v>
      </c>
      <c r="J4" s="119">
        <f>+IF('Data 2022'!I4=0,"",('Data 2022'!J4)*1000000/'Data 2022'!I4)</f>
        <v>2533333.3333333335</v>
      </c>
      <c r="K4" s="119">
        <f>+IF('Data 2022'!I4=0,"",('Data 2022'!J4-'Data 2022'!K4)*1000000/'Data 2022'!I4)</f>
        <v>2000000</v>
      </c>
      <c r="L4" s="120">
        <f>+IF('Data 2022'!I4=0,"",'Data 2022'!I4*1000/'Data 2022'!C4)</f>
        <v>0.21132713440405748</v>
      </c>
      <c r="M4" s="119">
        <f>+IF('Data 2022'!I4=0,"",'Data 2022'!J4*1000000/'Data 2022'!C4)</f>
        <v>535.36207382361226</v>
      </c>
      <c r="N4" s="119">
        <f>+IF('Data 2022'!L4=0,"",('Data 2022'!M4)*1000000/'Data 2022'!L4)</f>
        <v>782000</v>
      </c>
      <c r="O4" s="119">
        <f>+IF('Data 2022'!L4=0,"",('Data 2022'!M4-'Data 2022'!N4)*1000000/'Data 2022'!L4)</f>
        <v>710000</v>
      </c>
      <c r="P4" s="120">
        <f>+IF('Data 2022'!L4=0,"",'Data 2022'!L4*1000/'Data 2022'!C4)</f>
        <v>3.5221189067342915</v>
      </c>
      <c r="Q4" s="119">
        <f>+IF('Data 2022'!L4=0,"",'Data 2022'!M4*1000000/'Data 2022'!C4)</f>
        <v>2754.2969850662157</v>
      </c>
      <c r="R4" s="119">
        <f>+IF('Data 2022'!O4=0,"",('Data 2022'!P4)*1000000/'Data 2022'!O4)</f>
        <v>151111.11111111112</v>
      </c>
      <c r="S4" s="119">
        <f>+IF('Data 2022'!O4=0,"",('Data 2022'!P4-'Data 2022'!Q4)*1000000/'Data 2022'!O4)</f>
        <v>137777.77777777778</v>
      </c>
      <c r="T4" s="120">
        <f>+IF('Data 2022'!O4=0,"",'Data 2022'!O4*1000/'Data 2022'!C4)</f>
        <v>3.1699070160608622</v>
      </c>
      <c r="U4" s="119">
        <f>+IF('Data 2022'!O4=0,"",'Data 2022'!P4*1000000/'Data 2022'!C4)</f>
        <v>479.00817131586365</v>
      </c>
      <c r="V4" s="119">
        <f>+IF('Data 2022'!X4=0,"",('Data 2022'!Y4)*1000000/'Data 2022'!X4)</f>
        <v>2241666.6666666665</v>
      </c>
      <c r="W4" s="119">
        <f>+IF('Data 2022'!X4=0,"",('Data 2022'!Y4-'Data 2022'!Z4)*1000000/'Data 2022'!X4)</f>
        <v>1841666.6666666663</v>
      </c>
      <c r="X4" s="120">
        <f>+IF('Data 2022'!X4=0,"",'Data 2022'!X4*1000/'Data 2022'!C4)</f>
        <v>0.84530853761622993</v>
      </c>
      <c r="Y4" s="119">
        <f>+IF('Data 2022'!X4=0,"",'Data 2022'!Y4*1000000/'Data 2022'!C4)</f>
        <v>1894.8999718230486</v>
      </c>
      <c r="Z4" s="119">
        <f>+IF('Data 2022'!AA4=0,"",('Data 2022'!AB4)*1000000/'Data 2022'!AA4)</f>
        <v>2250000</v>
      </c>
      <c r="AA4" s="119">
        <f>+IF('Data 2022'!AA4=0,"",('Data 2022'!AB4-'Data 2022'!AC4)*1000000/'Data 2022'!AA4)</f>
        <v>1760000</v>
      </c>
      <c r="AB4" s="120">
        <f>+IF('Data 2022'!AA4=0,"",'Data 2022'!AA4*1000/'Data 2022'!C4)</f>
        <v>0.70442378134685824</v>
      </c>
      <c r="AC4" s="119">
        <f>+IF('Data 2022'!AA4=0,"",'Data 2022'!AB4*1000000/'Data 2022'!C4)</f>
        <v>1584.9535080304311</v>
      </c>
      <c r="AD4" s="119">
        <f>+IF('Data 2022'!AD4=0,"",('Data 2022'!AE4)*1000000/'Data 2022'!AD4)</f>
        <v>140000</v>
      </c>
      <c r="AE4" s="119">
        <f>+IF('Data 2022'!AD4=0,"",('Data 2022'!AE4-'Data 2022'!AF4)*1000000/'Data 2022'!AD4)</f>
        <v>129999.99999999997</v>
      </c>
      <c r="AF4" s="120">
        <f>+IF('Data 2022'!AD4=0,"",'Data 2022'!AD4*1000/'Data 2022'!C4)</f>
        <v>0.70442378134685824</v>
      </c>
      <c r="AG4" s="119">
        <f>+IF('Data 2022'!AD4=0,"",'Data 2022'!AE4*1000000/'Data 2022'!C4)</f>
        <v>98.619329388560161</v>
      </c>
      <c r="AH4" s="119">
        <f>+IF('Data 2022'!AG4=0,"",('Data 2022'!AH4)*1000000/'Data 2022'!AG4)</f>
        <v>510000</v>
      </c>
      <c r="AI4" s="119">
        <f>+IF('Data 2022'!AG4=0,"",('Data 2022'!AH4-'Data 2022'!AI4)*1000000/'Data 2022'!AG4)</f>
        <v>500000</v>
      </c>
      <c r="AJ4" s="120">
        <f>+IF('Data 2022'!AG4=0,"",'Data 2022'!AG4*1000/'Data 2022'!C4)</f>
        <v>0.70442378134685824</v>
      </c>
      <c r="AK4" s="119">
        <f>+IF('Data 2022'!AG4=0,"",'Data 2022'!AH4*1000000/'Data 2022'!C4)</f>
        <v>359.25612848689769</v>
      </c>
      <c r="AL4" s="119">
        <f>+IF('Data 2022'!AJ4=0,"",('Data 2022'!AK4)*1000000/'Data 2022'!AJ4)</f>
        <v>1240000</v>
      </c>
      <c r="AM4" s="119">
        <f>+IF('Data 2022'!AJ4=0,"",('Data 2022'!AK4-'Data 2022'!AL4)*1000000/'Data 2022'!AJ4)</f>
        <v>1040000</v>
      </c>
      <c r="AN4" s="120">
        <f>+IF('Data 2022'!AJ4=0,"",'Data 2022'!AJ4*1000/'Data 2022'!C4)</f>
        <v>0.70442378134685824</v>
      </c>
      <c r="AO4" s="119">
        <f>+IF('Data 2022'!AJ4=0,"",'Data 2022'!AK4*1000000/'Data 2022'!C4)</f>
        <v>873.48548887010429</v>
      </c>
      <c r="AP4" s="119" t="str">
        <f>+IF('Data 2022'!AM4=0,"",('Data 2022'!AN4)*1000000/'Data 2022'!AM4)</f>
        <v/>
      </c>
      <c r="AQ4" s="119" t="str">
        <f>+IF('Data 2022'!AM4=0,"",('Data 2022'!AN4-'Data 2022'!#REF!)*1000000/'Data 2022'!AM4)</f>
        <v/>
      </c>
      <c r="AR4" s="120" t="str">
        <f>+IF('Data 2022'!AM4=0,"",'Data 2022'!AM4*1000/'Data 2022'!C4)</f>
        <v/>
      </c>
      <c r="AS4" s="119" t="str">
        <f>+IF('Data 2022'!AM4=0,"",'Data 2022'!AN4*1000000/'Data 2022'!C4)</f>
        <v/>
      </c>
      <c r="AT4" s="119" t="str">
        <f>+IF('Data 2022'!AO4=0,"",('Data 2022'!AP4)*1000000/'Data 2022'!AO4)</f>
        <v/>
      </c>
      <c r="AU4" s="119" t="str">
        <f>+IF('Data 2022'!AO4=0,"",('Data 2022'!AP4-'Data 2022'!#REF!)*1000000/'Data 2022'!AO4)</f>
        <v/>
      </c>
      <c r="AV4" s="120" t="str">
        <f>+IF('Data 2022'!AO4=0,"",'Data 2022'!AO4*1000/'Data 2022'!C4)</f>
        <v/>
      </c>
      <c r="AW4" s="119" t="str">
        <f>+IF('Data 2022'!AO4=0,"",'Data 2022'!AP4*1000000/'Data 2022'!C4)</f>
        <v/>
      </c>
      <c r="AX4" s="119">
        <f>+IF('Data 2022'!U4=0,"",('Data 2022'!V4)*1000000/'Data 2022'!U4)</f>
        <v>533333.33333333337</v>
      </c>
      <c r="AY4" s="119">
        <f>+IF('Data 2022'!U4=0,"",('Data 2022'!V4-'Data 2022'!W4)*1000000/'Data 2022'!U4)</f>
        <v>266666.66666666669</v>
      </c>
      <c r="AZ4" s="120">
        <f>+IF('Data 2022'!U4=0,"",'Data 2022'!U4*1000/'Data 2022'!C4)</f>
        <v>0.21132713440405748</v>
      </c>
      <c r="BA4" s="119">
        <f>+IF('Data 2022'!U4=0,"",'Data 2022'!V4*1000000/'Data 2022'!C4)</f>
        <v>112.70780501549733</v>
      </c>
      <c r="BB4" s="119" t="str">
        <f>+IF(AT4="","",+IF('Data 2022'!BC4=0,0,('Data 2022'!BD4)*1000000/'Data 2022'!BC4))</f>
        <v/>
      </c>
      <c r="BC4" s="119" t="str">
        <f>+IF(AU4="","",+IF('Data 2022'!BC4=0,"",('Data 2022'!BD4-'Data 2022'!BE4)*1000000/'Data 2022'!BC4))</f>
        <v/>
      </c>
      <c r="BD4" s="120" t="str">
        <f>+IF(AV4="","",IF('Data 2022'!BC4=0,"",'Data 2022'!BC4*1000/'Data 2022'!C4))</f>
        <v/>
      </c>
      <c r="BE4" s="119" t="str">
        <f>+IF(AW4="","",IF('Data 2022'!BC4=0,"",('Data 2022'!BD4-'Data 2022'!BE4)*1000000/'Data 2022'!C4))</f>
        <v/>
      </c>
      <c r="BF4" s="119">
        <f>+IF('Data 2022'!BC4-'Data 2022'!BF4=0,"",('Data 2022'!BD4-'Data 2022'!BG4)*1000000/('Data 2022'!BC4-'Data 2022'!BF4))</f>
        <v>566694.63087248325</v>
      </c>
      <c r="BG4" s="119" t="e">
        <f>+IF('Data 2022'!BC4-'Data 2022'!BF4=0,"",('Data 2022'!BD4-'Data 2022'!BE4-'Data 2022'!BG4-'Data 2022'!#REF!)*1000000/('Data 2022'!BC4-'Data 2022'!BF4))</f>
        <v>#REF!</v>
      </c>
      <c r="BH4" s="120">
        <f>+IF('Data 2022'!BC4-'Data 2022'!BF4=0,"",('Data 2022'!BC4-'Data 2022'!BF4)*1000/'Data 2022'!C4)</f>
        <v>16.793462947309102</v>
      </c>
      <c r="BI4" s="119" t="e">
        <f>+IF('Data 2022'!BC4-'Data 2022'!BF4=0,"",('Data 2022'!BD4-'Data 2022'!BE4-'Data 2022'!BG4-'Data 2022'!#REF!)*1000000/'Data 2022'!C4)</f>
        <v>#REF!</v>
      </c>
      <c r="BJ4" s="119" t="str">
        <f>+IF('Data 2022'!BF4=0,"",('Data 2022'!BG4)*1000000/'Data 2022'!BF4)</f>
        <v/>
      </c>
      <c r="BK4" s="119" t="str">
        <f>+IF('Data 2022'!BF4=0,"",('Data 2022'!BG4-'Data 2022'!#REF!)*1000000/'Data 2022'!BF4)</f>
        <v/>
      </c>
      <c r="BL4" s="120" t="str">
        <f>+IF('Data 2022'!BF4=0,"",'Data 2022'!BF4*1000/'Data 2022'!C4)</f>
        <v/>
      </c>
      <c r="BM4" s="119" t="str">
        <f>+IF('Data 2022'!BF4=0,"",('Data 2022'!BG4-'Data 2022'!#REF!)*1000000/'Data 2022'!C4)</f>
        <v/>
      </c>
      <c r="BN4" s="119">
        <f>+IF('Data 2022'!L4+'Data 2022'!O4+'Data 2022'!X4+'Data 2022'!AA4=0,"",('Data 2022'!M4+'Data 2022'!P4+'Data 2022'!Y4+'Data 2022'!AB4)*1000000/('Data 2022'!L4+'Data 2022'!O4+'Data 2022'!X4+'Data 2022'!AA4))</f>
        <v>814529.9145299145</v>
      </c>
      <c r="BO4" s="119">
        <f>+IF('Data 2022'!L4+'Data 2022'!O4+'Data 2022'!X4+'Data 2022'!AA4=0,"",('Data 2022'!M4-'Data 2022'!N4+'Data 2022'!P4-'Data 2022'!Q4+'Data 2022'!Y4-'Data 2022'!Z4+'Data 2022'!AB4-'Data 2022'!AC4)*1000000/('Data 2022'!L4+'Data 2022'!O4+'Data 2022'!X4+'Data 2022'!AA4))</f>
        <v>695726.49572649563</v>
      </c>
      <c r="BP4" s="120">
        <f>+('Data 2022'!L4+'Data 2022'!O4+'Data 2022'!X4+'Data 2022'!AA4)*1000/'Data 2022'!C4</f>
        <v>8.2417582417582409</v>
      </c>
      <c r="BQ4" s="119">
        <f>+('Data 2022'!M4-'Data 2022'!N4+'Data 2022'!P4-'Data 2022'!Q4+'Data 2022'!Y4-'Data 2022'!Z4+'Data 2022'!AB4-'Data 2022'!AC4)*1000000/('Data 2022'!C4)</f>
        <v>5734.0095801634252</v>
      </c>
      <c r="BR4" s="122">
        <f>+IF('Data 2022'!AU4=0,"",'Data 2022'!AU4*1000/'Data 2022'!$C4)</f>
        <v>7.0442378134685832E-2</v>
      </c>
      <c r="BS4" s="122">
        <f>+IF('Data 2022'!AV4=0,"",'Data 2022'!AV4*1000/'Data 2022'!$C4)</f>
        <v>7.0442378134685832E-2</v>
      </c>
      <c r="BT4" s="122">
        <f>+IF('Data 2022'!AS4=0,"",'Data 2022'!AS4*1000/'Data 2022'!$C4)</f>
        <v>7.0442378134685832E-2</v>
      </c>
      <c r="BU4" s="122">
        <f>+IF('Data 2022'!AT4=0,"",'Data 2022'!AT4*1000/'Data 2022'!$C4)</f>
        <v>7.0442378134685832E-2</v>
      </c>
      <c r="BV4" s="122">
        <f>+IF('Data 2022'!AU4=0,"",'Data 2022'!AU4*1000/'Data 2022'!$C4)</f>
        <v>7.0442378134685832E-2</v>
      </c>
      <c r="BW4" s="122">
        <f>+IF('Data 2022'!AV4=0,"",'Data 2022'!AV4*1000/'Data 2022'!$C4)</f>
        <v>7.0442378134685832E-2</v>
      </c>
      <c r="BX4" s="122">
        <f>+IF('Data 2022'!AW4=0,"",'Data 2022'!AW4*1000/'Data 2022'!$C4)</f>
        <v>7.0442378134685832E-2</v>
      </c>
      <c r="BY4" s="122">
        <f>+IF('Data 2022'!AX4=0,"",'Data 2022'!AX4*1000/'Data 2022'!$C4)</f>
        <v>7.0442378134685832E-2</v>
      </c>
      <c r="BZ4" s="122">
        <f>+IF('Data 2022'!AY4=0,"",'Data 2022'!AY4*1000/'Data 2022'!$C4)</f>
        <v>7.0442378134685832E-2</v>
      </c>
      <c r="CA4" s="122">
        <f>+IF('Data 2022'!AZ4=0,"",'Data 2022'!AZ4*1000/'Data 2022'!$C4)</f>
        <v>7.0442378134685832E-2</v>
      </c>
      <c r="CB4" s="122">
        <f>+IF('Data 2022'!BA4=0,"",'Data 2022'!BA4*1000/'Data 2022'!$C4)</f>
        <v>0.35221189067342912</v>
      </c>
      <c r="CC4" s="122">
        <f>+IF('Data 2022'!BB4=0,"",'Data 2022'!BB4*1000/'Data 2022'!$C4)</f>
        <v>0.35221189067342912</v>
      </c>
    </row>
    <row r="5" spans="1:81" x14ac:dyDescent="0.25">
      <c r="A5" s="92" t="s">
        <v>2</v>
      </c>
      <c r="B5" s="119">
        <f>+IF('Data 2022'!D5=0,"",('Data 2022'!E5)*1000000/'Data 2022'!D5)</f>
        <v>207716.28994544037</v>
      </c>
      <c r="C5" s="119" t="e">
        <f>+IF('Data 2022'!D5=0,"",('Data 2022'!E5-'Data 2022'!#REF!)*1000000/'Data 2022'!D5)</f>
        <v>#REF!</v>
      </c>
      <c r="D5" s="120">
        <f>+IF('Data 2022'!D5=0,"",'Data 2022'!D5*1000/'Data 2022'!C5)</f>
        <v>0.43921810276950463</v>
      </c>
      <c r="E5" s="119">
        <f>+IF('Data 2022'!D5=0,"",'Data 2022'!E5*1000000/'Data 2022'!C5)</f>
        <v>91.232754784156654</v>
      </c>
      <c r="F5" s="121">
        <f>+IF('Data 2022'!F5=0,"",('Data 2022'!G5)*1000000/'Data 2022'!F5)</f>
        <v>619000</v>
      </c>
      <c r="G5" s="121">
        <f>+IF('Data 2022'!F5=0,"",('Data 2022'!G5-'Data 2022'!H5)*1000000/'Data 2022'!F5)</f>
        <v>619000</v>
      </c>
      <c r="H5" s="120">
        <f>+IF('Data 2022'!F5=0,"",'Data 2022'!F5*1000/'Data 2022'!C5)</f>
        <v>3.4233679093492175E-2</v>
      </c>
      <c r="I5" s="119">
        <f>+IF('Data 2022'!F5=0,"",'Data 2022'!G5*1000000/'Data 2022'!C5)</f>
        <v>21.190647358871658</v>
      </c>
      <c r="J5" s="119">
        <f>+IF('Data 2022'!I5=0,"",('Data 2022'!J5)*1000000/'Data 2022'!I5)</f>
        <v>1541394.5278022948</v>
      </c>
      <c r="K5" s="119">
        <f>+IF('Data 2022'!I5=0,"",('Data 2022'!J5-'Data 2022'!K5)*1000000/'Data 2022'!I5)</f>
        <v>1260458.9585172108</v>
      </c>
      <c r="L5" s="120">
        <f>+IF('Data 2022'!I5=0,"",'Data 2022'!I5*1000/'Data 2022'!C5)</f>
        <v>0.38786758412926636</v>
      </c>
      <c r="M5" s="119">
        <f>+IF('Data 2022'!I5=0,"",'Data 2022'!J5*1000000/'Data 2022'!C5)</f>
        <v>597.85697168874742</v>
      </c>
      <c r="N5" s="119">
        <f>+IF('Data 2022'!L5=0,"",('Data 2022'!M5)*1000000/'Data 2022'!L5)</f>
        <v>909422.20704958611</v>
      </c>
      <c r="O5" s="119">
        <f>+IF('Data 2022'!L5=0,"",('Data 2022'!M5-'Data 2022'!N5)*1000000/'Data 2022'!L5)</f>
        <v>786592.1310915763</v>
      </c>
      <c r="P5" s="120">
        <f>+IF('Data 2022'!L5=0,"",'Data 2022'!L5*1000/'Data 2022'!C5)</f>
        <v>4.0111601793844782</v>
      </c>
      <c r="Q5" s="119">
        <f>+IF('Data 2022'!L5=0,"",'Data 2022'!M5*1000000/'Data 2022'!C5)</f>
        <v>3647.838143165246</v>
      </c>
      <c r="R5" s="119">
        <f>+IF('Data 2022'!O5=0,"",('Data 2022'!P5)*1000000/'Data 2022'!O5)</f>
        <v>70172.04587890103</v>
      </c>
      <c r="S5" s="119">
        <f>+IF('Data 2022'!O5=0,"",('Data 2022'!P5-'Data 2022'!Q5)*1000000/'Data 2022'!O5)</f>
        <v>68411.576420378769</v>
      </c>
      <c r="T5" s="120">
        <f>+IF('Data 2022'!O5=0,"",'Data 2022'!O5*1000/'Data 2022'!C5)</f>
        <v>10.267365033720173</v>
      </c>
      <c r="U5" s="119">
        <f>+IF('Data 2022'!O5=0,"",'Data 2022'!P5*1000000/'Data 2022'!C5)</f>
        <v>720.4820102016364</v>
      </c>
      <c r="V5" s="119">
        <f>+IF('Data 2022'!X5=0,"",('Data 2022'!Y5)*1000000/'Data 2022'!X5)</f>
        <v>1253096.4467005075</v>
      </c>
      <c r="W5" s="119">
        <f>+IF('Data 2022'!X5=0,"",('Data 2022'!Y5-'Data 2022'!Z5)*1000000/'Data 2022'!X5)</f>
        <v>930131.97969543166</v>
      </c>
      <c r="X5" s="120">
        <f>+IF('Data 2022'!X5=0,"",'Data 2022'!X5*1000/'Data 2022'!C5)</f>
        <v>1.6860086953544897</v>
      </c>
      <c r="Y5" s="119">
        <f>+IF('Data 2022'!X5=0,"",'Data 2022'!Y5*1000000/'Data 2022'!C5)</f>
        <v>2112.7315052548697</v>
      </c>
      <c r="Z5" s="119">
        <f>+IF('Data 2022'!AA5=0,"",('Data 2022'!AB5)*1000000/'Data 2022'!AA5)</f>
        <v>864385.67493112944</v>
      </c>
      <c r="AA5" s="119">
        <f>+IF('Data 2022'!AA5=0,"",('Data 2022'!AB5-'Data 2022'!AC5)*1000000/'Data 2022'!AA5)</f>
        <v>809939.39393939392</v>
      </c>
      <c r="AB5" s="120">
        <f>+IF('Data 2022'!AA5=0,"",'Data 2022'!AA5*1000/'Data 2022'!C5)</f>
        <v>3.1067063777344153</v>
      </c>
      <c r="AC5" s="119">
        <f>+IF('Data 2022'!AA5=0,"",'Data 2022'!AB5*1000000/'Data 2022'!C5)</f>
        <v>2685.392489130807</v>
      </c>
      <c r="AD5" s="119">
        <f>+IF('Data 2022'!AD5=0,"",('Data 2022'!AE5)*1000000/'Data 2022'!AD5)</f>
        <v>32693.877551020407</v>
      </c>
      <c r="AE5" s="119">
        <f>+IF('Data 2022'!AD5=0,"",('Data 2022'!AE5-'Data 2022'!AF5)*1000000/'Data 2022'!AD5)</f>
        <v>32642.857142857149</v>
      </c>
      <c r="AF5" s="120">
        <f>+IF('Data 2022'!AD5=0,"",'Data 2022'!AD5*1000/'Data 2022'!C5)</f>
        <v>3.3549005511622334</v>
      </c>
      <c r="AG5" s="119">
        <f>+IF('Data 2022'!AD5=0,"",'Data 2022'!AE5*1000000/'Data 2022'!C5)</f>
        <v>109.68470781554893</v>
      </c>
      <c r="AH5" s="119">
        <f>+IF('Data 2022'!AG5=0,"",('Data 2022'!AH5)*1000000/'Data 2022'!AG5)</f>
        <v>135257.99849186686</v>
      </c>
      <c r="AI5" s="119">
        <f>+IF('Data 2022'!AG5=0,"",('Data 2022'!AH5-'Data 2022'!AI5)*1000000/'Data 2022'!AG5)</f>
        <v>135257.99849186686</v>
      </c>
      <c r="AJ5" s="120">
        <f>+IF('Data 2022'!AG5=0,"",'Data 2022'!AG5*1000/'Data 2022'!C5)</f>
        <v>3.1779124302488788</v>
      </c>
      <c r="AK5" s="119">
        <f>+IF('Data 2022'!AG5=0,"",'Data 2022'!AH5*1000000/'Data 2022'!C5)</f>
        <v>429.83807469788781</v>
      </c>
      <c r="AL5" s="119">
        <f>+IF('Data 2022'!AJ5=0,"",('Data 2022'!AK5)*1000000/'Data 2022'!AJ5)</f>
        <v>180342.14618973562</v>
      </c>
      <c r="AM5" s="119">
        <f>+IF('Data 2022'!AJ5=0,"",('Data 2022'!AK5-'Data 2022'!AL5)*1000000/'Data 2022'!AJ5)</f>
        <v>178326.59409020215</v>
      </c>
      <c r="AN5" s="120">
        <f>+IF('Data 2022'!AJ5=0,"",'Data 2022'!AJ5*1000/'Data 2022'!C5)</f>
        <v>5.5030639142788678</v>
      </c>
      <c r="AO5" s="119">
        <f>+IF('Data 2022'!AJ5=0,"",'Data 2022'!AK5*1000000/'Data 2022'!C5)</f>
        <v>992.43435692033825</v>
      </c>
      <c r="AP5" s="119">
        <f>+IF('Data 2022'!AM5=0,"",('Data 2022'!AN5)*1000000/'Data 2022'!AM5)</f>
        <v>66071.428571428565</v>
      </c>
      <c r="AQ5" s="119" t="e">
        <f>+IF('Data 2022'!AM5=0,"",('Data 2022'!AN5-'Data 2022'!#REF!)*1000000/'Data 2022'!AM5)</f>
        <v>#REF!</v>
      </c>
      <c r="AR5" s="120">
        <f>+IF('Data 2022'!AM5=0,"",'Data 2022'!AM5*1000/'Data 2022'!C5)</f>
        <v>0.47927150730889051</v>
      </c>
      <c r="AS5" s="119">
        <f>+IF('Data 2022'!AM5=0,"",'Data 2022'!AN5*1000000/'Data 2022'!C5)</f>
        <v>31.666153161480263</v>
      </c>
      <c r="AT5" s="119">
        <f>+IF('Data 2022'!AO5=0,"",('Data 2022'!AP5)*1000000/'Data 2022'!AO5)</f>
        <v>66767.123287671231</v>
      </c>
      <c r="AU5" s="119" t="e">
        <f>+IF('Data 2022'!AO5=0,"",('Data 2022'!AP5-'Data 2022'!#REF!)*1000000/'Data 2022'!AO5)</f>
        <v>#REF!</v>
      </c>
      <c r="AV5" s="120">
        <f>+IF('Data 2022'!AO5=0,"",'Data 2022'!AO5*1000/'Data 2022'!C5)</f>
        <v>2.4990585738249291</v>
      </c>
      <c r="AW5" s="119">
        <f>+IF('Data 2022'!AO5=0,"",'Data 2022'!AP5*1000000/'Data 2022'!C5)</f>
        <v>166.85495190168086</v>
      </c>
      <c r="AX5" s="119">
        <f>+IF('Data 2022'!U5=0,"",('Data 2022'!V5)*1000000/'Data 2022'!U5)</f>
        <v>595943.661971831</v>
      </c>
      <c r="AY5" s="119">
        <f>+IF('Data 2022'!U5=0,"",('Data 2022'!V5-'Data 2022'!W5)*1000000/'Data 2022'!U5)</f>
        <v>297971.8309859155</v>
      </c>
      <c r="AZ5" s="120">
        <f>+IF('Data 2022'!U5=0,"",'Data 2022'!U5*1000/'Data 2022'!C5)</f>
        <v>0.60764780390948614</v>
      </c>
      <c r="BA5" s="119">
        <f>+IF('Data 2022'!U5=0,"",'Data 2022'!V5*1000000/'Data 2022'!C5)</f>
        <v>362.12385745096026</v>
      </c>
      <c r="BB5" s="119">
        <f>+IF(AT5="","",+IF('Data 2022'!BC5=0,0,('Data 2022'!BD5)*1000000/'Data 2022'!BC5))</f>
        <v>336648.11569643166</v>
      </c>
      <c r="BC5" s="119" t="e">
        <f>+IF(AU5="","",+IF('Data 2022'!BC5=0,"",('Data 2022'!BD5-'Data 2022'!BE5)*1000000/'Data 2022'!BC5))</f>
        <v>#REF!</v>
      </c>
      <c r="BD5" s="120">
        <f>+IF(AV5="","",IF('Data 2022'!BC5=0,"",'Data 2022'!BC5*1000/'Data 2022'!C5))</f>
        <v>35.554414432919103</v>
      </c>
      <c r="BE5" s="119">
        <f>+IF(AW5="","",IF('Data 2022'!BC5=0,"",('Data 2022'!BD5-'Data 2022'!BE5)*1000000/'Data 2022'!C5))</f>
        <v>10443.600013693474</v>
      </c>
      <c r="BF5" s="119">
        <f>+IF('Data 2022'!BC5-'Data 2022'!BF5=0,"",('Data 2022'!BD5-'Data 2022'!BG5)*1000000/('Data 2022'!BC5-'Data 2022'!BF5))</f>
        <v>361332.73082662531</v>
      </c>
      <c r="BG5" s="119" t="e">
        <f>+IF('Data 2022'!BC5-'Data 2022'!BF5=0,"",('Data 2022'!BD5-'Data 2022'!BE5-'Data 2022'!BG5-'Data 2022'!#REF!)*1000000/('Data 2022'!BC5-'Data 2022'!BF5))</f>
        <v>#REF!</v>
      </c>
      <c r="BH5" s="120">
        <f>+IF('Data 2022'!BC5-'Data 2022'!BF5=0,"",('Data 2022'!BC5-'Data 2022'!BF5)*1000/'Data 2022'!C5)</f>
        <v>32.576084351785283</v>
      </c>
      <c r="BI5" s="119" t="e">
        <f>+IF('Data 2022'!BC5-'Data 2022'!BF5=0,"",('Data 2022'!BD5-'Data 2022'!BE5-'Data 2022'!BG5-'Data 2022'!#REF!)*1000000/'Data 2022'!C5)</f>
        <v>#REF!</v>
      </c>
      <c r="BJ5" s="119">
        <f>+IF('Data 2022'!BF5=0,"",('Data 2022'!BG5)*1000000/'Data 2022'!BF5)</f>
        <v>66655.172413793087</v>
      </c>
      <c r="BK5" s="119" t="e">
        <f>+IF('Data 2022'!BF5=0,"",('Data 2022'!BG5-'Data 2022'!#REF!)*1000000/'Data 2022'!BF5)</f>
        <v>#REF!</v>
      </c>
      <c r="BL5" s="120">
        <f>+IF('Data 2022'!BF5=0,"",'Data 2022'!BF5*1000/'Data 2022'!C5)</f>
        <v>2.9783300811338194</v>
      </c>
      <c r="BM5" s="119" t="e">
        <f>+IF('Data 2022'!BF5=0,"",('Data 2022'!BG5-'Data 2022'!#REF!)*1000000/'Data 2022'!C5)</f>
        <v>#REF!</v>
      </c>
      <c r="BN5" s="119">
        <f>+IF('Data 2022'!L5+'Data 2022'!O5+'Data 2022'!X5+'Data 2022'!AA5=0,"",('Data 2022'!M5+'Data 2022'!P5+'Data 2022'!Y5+'Data 2022'!AB5)*1000000/('Data 2022'!L5+'Data 2022'!O5+'Data 2022'!X5+'Data 2022'!AA5))</f>
        <v>480642.26606113918</v>
      </c>
      <c r="BO5" s="119">
        <f>+IF('Data 2022'!L5+'Data 2022'!O5+'Data 2022'!X5+'Data 2022'!AA5=0,"",('Data 2022'!M5-'Data 2022'!N5+'Data 2022'!P5-'Data 2022'!Q5+'Data 2022'!Y5-'Data 2022'!Z5+'Data 2022'!AB5-'Data 2022'!AC5)*1000000/('Data 2022'!L5+'Data 2022'!O5+'Data 2022'!X5+'Data 2022'!AA5))</f>
        <v>416438.99549444433</v>
      </c>
      <c r="BP5" s="120">
        <f>+('Data 2022'!L5+'Data 2022'!O5+'Data 2022'!X5+'Data 2022'!AA5)*1000/'Data 2022'!C5</f>
        <v>19.071240286193557</v>
      </c>
      <c r="BQ5" s="119">
        <f>+('Data 2022'!M5-'Data 2022'!N5+'Data 2022'!P5-'Data 2022'!Q5+'Data 2022'!Y5-'Data 2022'!Z5+'Data 2022'!AB5-'Data 2022'!AC5)*1000000/('Data 2022'!C5)</f>
        <v>7942.0081476156247</v>
      </c>
      <c r="BR5" s="122">
        <f>+IF('Data 2022'!AU5=0,"",'Data 2022'!AU5*1000/'Data 2022'!$C5)</f>
        <v>3.2521995138817568</v>
      </c>
      <c r="BS5" s="122">
        <f>+IF('Data 2022'!AV5=0,"",'Data 2022'!AV5*1000/'Data 2022'!$C5)</f>
        <v>0.58197254458936698</v>
      </c>
      <c r="BT5" s="122">
        <f>+IF('Data 2022'!AS5=0,"",'Data 2022'!AS5*1000/'Data 2022'!$C5)</f>
        <v>0.34233679093492175</v>
      </c>
      <c r="BU5" s="122">
        <f>+IF('Data 2022'!AT5=0,"",'Data 2022'!AT5*1000/'Data 2022'!$C5)</f>
        <v>0.23963575365444525</v>
      </c>
      <c r="BV5" s="122">
        <f>+IF('Data 2022'!AU5=0,"",'Data 2022'!AU5*1000/'Data 2022'!$C5)</f>
        <v>3.2521995138817568</v>
      </c>
      <c r="BW5" s="122">
        <f>+IF('Data 2022'!AV5=0,"",'Data 2022'!AV5*1000/'Data 2022'!$C5)</f>
        <v>0.58197254458936698</v>
      </c>
      <c r="BX5" s="122">
        <f>+IF('Data 2022'!AW5=0,"",'Data 2022'!AW5*1000/'Data 2022'!$C5)</f>
        <v>1.711683954674609</v>
      </c>
      <c r="BY5" s="122">
        <f>+IF('Data 2022'!AX5=0,"",'Data 2022'!AX5*1000/'Data 2022'!$C5)</f>
        <v>0.20540207456095305</v>
      </c>
      <c r="BZ5" s="122">
        <f>+IF('Data 2022'!AY5=0,"",'Data 2022'!AY5*1000/'Data 2022'!$C5)</f>
        <v>1.6774502755811167</v>
      </c>
      <c r="CA5" s="122">
        <f>+IF('Data 2022'!AZ5=0,"",'Data 2022'!AZ5*1000/'Data 2022'!$C5)</f>
        <v>0.61620622368285916</v>
      </c>
      <c r="CB5" s="122">
        <f>+IF('Data 2022'!BA5=0,"",'Data 2022'!BA5*1000/'Data 2022'!$C5)</f>
        <v>6.9836705350724042</v>
      </c>
      <c r="CC5" s="122">
        <f>+IF('Data 2022'!BB5=0,"",'Data 2022'!BB5*1000/'Data 2022'!$C5)</f>
        <v>1.6432165964876244</v>
      </c>
    </row>
    <row r="6" spans="1:81" x14ac:dyDescent="0.25">
      <c r="A6" s="92" t="s">
        <v>3</v>
      </c>
      <c r="B6" s="119">
        <f>+IF('Data 2022'!D6=0,"",('Data 2022'!E6)*1000000/'Data 2022'!D6)</f>
        <v>267391.30434782611</v>
      </c>
      <c r="C6" s="119" t="e">
        <f>+IF('Data 2022'!D6=0,"",('Data 2022'!E6-'Data 2022'!#REF!)*1000000/'Data 2022'!D6)</f>
        <v>#REF!</v>
      </c>
      <c r="D6" s="120">
        <f>+IF('Data 2022'!D6=0,"",'Data 2022'!D6*1000/'Data 2022'!C6)</f>
        <v>2.188287902573617</v>
      </c>
      <c r="E6" s="119">
        <f>+IF('Data 2022'!D6=0,"",'Data 2022'!E6*1000000/'Data 2022'!C6)</f>
        <v>585.12915655772804</v>
      </c>
      <c r="F6" s="121" t="str">
        <f>+IF('Data 2022'!F6=0,"",('Data 2022'!G6)*1000000/'Data 2022'!F6)</f>
        <v/>
      </c>
      <c r="G6" s="121" t="str">
        <f>+IF('Data 2022'!F6=0,"",('Data 2022'!G6-'Data 2022'!H6)*1000000/'Data 2022'!F6)</f>
        <v/>
      </c>
      <c r="H6" s="120" t="str">
        <f>+IF('Data 2022'!F6=0,"",'Data 2022'!F6*1000/'Data 2022'!C6)</f>
        <v/>
      </c>
      <c r="I6" s="119" t="str">
        <f>+IF('Data 2022'!F6=0,"",'Data 2022'!G6*1000000/'Data 2022'!C6)</f>
        <v/>
      </c>
      <c r="J6" s="119">
        <f>+IF('Data 2022'!I6=0,"",('Data 2022'!J6)*1000000/'Data 2022'!I6)</f>
        <v>1600000</v>
      </c>
      <c r="K6" s="119">
        <f>+IF('Data 2022'!I6=0,"",('Data 2022'!J6-'Data 2022'!K6)*1000000/'Data 2022'!I6)</f>
        <v>1160000</v>
      </c>
      <c r="L6" s="120">
        <f>+IF('Data 2022'!I6=0,"",'Data 2022'!I6*1000/'Data 2022'!C6)</f>
        <v>0.23785738071452356</v>
      </c>
      <c r="M6" s="119">
        <f>+IF('Data 2022'!I6=0,"",'Data 2022'!J6*1000000/'Data 2022'!C6)</f>
        <v>380.57180914323772</v>
      </c>
      <c r="N6" s="119">
        <f>+IF('Data 2022'!L6=0,"",('Data 2022'!M6)*1000000/'Data 2022'!L6)</f>
        <v>880193.90581717447</v>
      </c>
      <c r="O6" s="119">
        <f>+IF('Data 2022'!L6=0,"",('Data 2022'!M6-'Data 2022'!N6)*1000000/'Data 2022'!L6)</f>
        <v>798476.45429362881</v>
      </c>
      <c r="P6" s="120">
        <f>+IF('Data 2022'!L6=0,"",'Data 2022'!L6*1000/'Data 2022'!C6)</f>
        <v>6.8693211550354407</v>
      </c>
      <c r="Q6" s="119">
        <f>+IF('Data 2022'!L6=0,"",'Data 2022'!M6*1000000/'Data 2022'!C6)</f>
        <v>6046.3346177631893</v>
      </c>
      <c r="R6" s="119">
        <f>+IF('Data 2022'!O6=0,"",('Data 2022'!P6)*1000000/'Data 2022'!O6)</f>
        <v>79279.76350443429</v>
      </c>
      <c r="S6" s="119">
        <f>+IF('Data 2022'!O6=0,"",('Data 2022'!P6-'Data 2022'!Q6)*1000000/'Data 2022'!O6)</f>
        <v>79279.76350443429</v>
      </c>
      <c r="T6" s="120">
        <f>+IF('Data 2022'!O6=0,"",'Data 2022'!O6*1000/'Data 2022'!C6)</f>
        <v>17.701346272774845</v>
      </c>
      <c r="U6" s="119">
        <f>+IF('Data 2022'!O6=0,"",'Data 2022'!P6*1000000/'Data 2022'!C6)</f>
        <v>1403.3585462156891</v>
      </c>
      <c r="V6" s="119">
        <f>+IF('Data 2022'!X6=0,"",('Data 2022'!Y6)*1000000/'Data 2022'!X6)</f>
        <v>1533333.3333333333</v>
      </c>
      <c r="W6" s="119">
        <f>+IF('Data 2022'!X6=0,"",('Data 2022'!Y6-'Data 2022'!Z6)*1000000/'Data 2022'!X6)</f>
        <v>1266666.6666666667</v>
      </c>
      <c r="X6" s="120">
        <f>+IF('Data 2022'!X6=0,"",'Data 2022'!X6*1000/'Data 2022'!C6)</f>
        <v>0.14271442842871415</v>
      </c>
      <c r="Y6" s="119">
        <f>+IF('Data 2022'!X6=0,"",'Data 2022'!Y6*1000000/'Data 2022'!C6)</f>
        <v>218.82879025736167</v>
      </c>
      <c r="Z6" s="119">
        <f>+IF('Data 2022'!AA6=0,"",('Data 2022'!AB6)*1000000/'Data 2022'!AA6)</f>
        <v>1029673.590504451</v>
      </c>
      <c r="AA6" s="119">
        <f>+IF('Data 2022'!AA6=0,"",('Data 2022'!AB6-'Data 2022'!AC6)*1000000/'Data 2022'!AA6)</f>
        <v>836795.25222551927</v>
      </c>
      <c r="AB6" s="120">
        <f>+IF('Data 2022'!AA6=0,"",'Data 2022'!AA6*1000/'Data 2022'!C6)</f>
        <v>1.6031587460158889</v>
      </c>
      <c r="AC6" s="119">
        <f>+IF('Data 2022'!AA6=0,"",'Data 2022'!AB6*1000000/'Data 2022'!C6)</f>
        <v>1650.7302221587936</v>
      </c>
      <c r="AD6" s="119">
        <f>+IF('Data 2022'!AD6=0,"",('Data 2022'!AE6)*1000000/'Data 2022'!AD6)</f>
        <v>20806.241872561768</v>
      </c>
      <c r="AE6" s="119">
        <f>+IF('Data 2022'!AD6=0,"",('Data 2022'!AE6-'Data 2022'!AF6)*1000000/'Data 2022'!AD6)</f>
        <v>20806.241872561768</v>
      </c>
      <c r="AF6" s="120">
        <f>+IF('Data 2022'!AD6=0,"",'Data 2022'!AD6*1000/'Data 2022'!C6)</f>
        <v>3.6582465153893726</v>
      </c>
      <c r="AG6" s="119">
        <f>+IF('Data 2022'!AD6=0,"",'Data 2022'!AE6*1000000/'Data 2022'!C6)</f>
        <v>76.114361828647546</v>
      </c>
      <c r="AH6" s="119">
        <f>+IF('Data 2022'!AG6=0,"",('Data 2022'!AH6)*1000000/'Data 2022'!AG6)</f>
        <v>161111.11111111112</v>
      </c>
      <c r="AI6" s="119">
        <f>+IF('Data 2022'!AG6=0,"",('Data 2022'!AH6-'Data 2022'!AI6)*1000000/'Data 2022'!AG6)</f>
        <v>161111.11111111112</v>
      </c>
      <c r="AJ6" s="120">
        <f>+IF('Data 2022'!AG6=0,"",'Data 2022'!AG6*1000/'Data 2022'!C6)</f>
        <v>0.85628657057228486</v>
      </c>
      <c r="AK6" s="119">
        <f>+IF('Data 2022'!AG6=0,"",'Data 2022'!AH6*1000000/'Data 2022'!C6)</f>
        <v>137.95728081442368</v>
      </c>
      <c r="AL6" s="119">
        <f>+IF('Data 2022'!AJ6=0,"",('Data 2022'!AK6)*1000000/'Data 2022'!AJ6)</f>
        <v>141054.19450631033</v>
      </c>
      <c r="AM6" s="119">
        <f>+IF('Data 2022'!AJ6=0,"",('Data 2022'!AK6-'Data 2022'!AL6)*1000000/'Data 2022'!AJ6)</f>
        <v>141054.19450631033</v>
      </c>
      <c r="AN6" s="120">
        <f>+IF('Data 2022'!AJ6=0,"",'Data 2022'!AJ6*1000/'Data 2022'!C6)</f>
        <v>6.4078778364492655</v>
      </c>
      <c r="AO6" s="119">
        <f>+IF('Data 2022'!AJ6=0,"",'Data 2022'!AK6*1000000/'Data 2022'!C6)</f>
        <v>903.85804671518952</v>
      </c>
      <c r="AP6" s="119" t="str">
        <f>+IF('Data 2022'!AM6=0,"",('Data 2022'!AN6)*1000000/'Data 2022'!AM6)</f>
        <v/>
      </c>
      <c r="AQ6" s="119" t="str">
        <f>+IF('Data 2022'!AM6=0,"",('Data 2022'!AN6-'Data 2022'!#REF!)*1000000/'Data 2022'!AM6)</f>
        <v/>
      </c>
      <c r="AR6" s="120" t="str">
        <f>+IF('Data 2022'!AM6=0,"",'Data 2022'!AM6*1000/'Data 2022'!C6)</f>
        <v/>
      </c>
      <c r="AS6" s="119" t="str">
        <f>+IF('Data 2022'!AM6=0,"",'Data 2022'!AN6*1000000/'Data 2022'!C6)</f>
        <v/>
      </c>
      <c r="AT6" s="119">
        <f>+IF('Data 2022'!AO6=0,"",('Data 2022'!AP6)*1000000/'Data 2022'!AO6)</f>
        <v>2288.3295194508009</v>
      </c>
      <c r="AU6" s="119" t="e">
        <f>+IF('Data 2022'!AO6=0,"",('Data 2022'!AP6-'Data 2022'!#REF!)*1000000/'Data 2022'!AO6)</f>
        <v>#REF!</v>
      </c>
      <c r="AV6" s="120">
        <f>+IF('Data 2022'!AO6=0,"",'Data 2022'!AO6*1000/'Data 2022'!C6)</f>
        <v>2.078873507444936</v>
      </c>
      <c r="AW6" s="119">
        <f>+IF('Data 2022'!AO6=0,"",'Data 2022'!AP6*1000000/'Data 2022'!C6)</f>
        <v>4.7571476142904716</v>
      </c>
      <c r="AX6" s="119">
        <f>+IF('Data 2022'!U6=0,"",('Data 2022'!V6)*1000000/'Data 2022'!U6)</f>
        <v>544000</v>
      </c>
      <c r="AY6" s="119">
        <f>+IF('Data 2022'!U6=0,"",('Data 2022'!V6-'Data 2022'!W6)*1000000/'Data 2022'!U6)</f>
        <v>312000</v>
      </c>
      <c r="AZ6" s="120">
        <f>+IF('Data 2022'!U6=0,"",'Data 2022'!U6*1000/'Data 2022'!C6)</f>
        <v>0.59464345178630895</v>
      </c>
      <c r="BA6" s="119">
        <f>+IF('Data 2022'!U6=0,"",'Data 2022'!V6*1000000/'Data 2022'!C6)</f>
        <v>323.48603777175208</v>
      </c>
      <c r="BB6" s="119">
        <f>+IF(AT6="","",+IF('Data 2022'!BC6=0,0,('Data 2022'!BD6)*1000000/'Data 2022'!BC6))</f>
        <v>277078.65168539324</v>
      </c>
      <c r="BC6" s="119" t="e">
        <f>+IF(AU6="","",+IF('Data 2022'!BC6=0,"",('Data 2022'!BD6-'Data 2022'!BE6)*1000000/'Data 2022'!BC6))</f>
        <v>#REF!</v>
      </c>
      <c r="BD6" s="120">
        <f>+IF(AV6="","",IF('Data 2022'!BC6=0,"",'Data 2022'!BC6*1000/'Data 2022'!C6))</f>
        <v>42.338613767185194</v>
      </c>
      <c r="BE6" s="119">
        <f>+IF(AW6="","",IF('Data 2022'!BC6=0,"",('Data 2022'!BD6-'Data 2022'!BE6)*1000000/'Data 2022'!C6))</f>
        <v>10579.896294182008</v>
      </c>
      <c r="BF6" s="119">
        <f>+IF('Data 2022'!BC6-'Data 2022'!BF6=0,"",('Data 2022'!BD6-'Data 2022'!BG6)*1000000/('Data 2022'!BC6-'Data 2022'!BF6))</f>
        <v>291267.87191303325</v>
      </c>
      <c r="BG6" s="119" t="e">
        <f>+IF('Data 2022'!BC6-'Data 2022'!BF6=0,"",('Data 2022'!BD6-'Data 2022'!BE6-'Data 2022'!BG6-'Data 2022'!#REF!)*1000000/('Data 2022'!BC6-'Data 2022'!BF6))</f>
        <v>#REF!</v>
      </c>
      <c r="BH6" s="120">
        <f>+IF('Data 2022'!BC6-'Data 2022'!BF6=0,"",('Data 2022'!BC6-'Data 2022'!BF6)*1000/'Data 2022'!C6)</f>
        <v>40.259740259740262</v>
      </c>
      <c r="BI6" s="119" t="e">
        <f>+IF('Data 2022'!BC6-'Data 2022'!BF6=0,"",('Data 2022'!BD6-'Data 2022'!BE6-'Data 2022'!BG6-'Data 2022'!#REF!)*1000000/'Data 2022'!C6)</f>
        <v>#REF!</v>
      </c>
      <c r="BJ6" s="119">
        <f>+IF('Data 2022'!BF6=0,"",('Data 2022'!BG6)*1000000/'Data 2022'!BF6)</f>
        <v>2288.3295194508009</v>
      </c>
      <c r="BK6" s="119" t="e">
        <f>+IF('Data 2022'!BF6=0,"",('Data 2022'!BG6-'Data 2022'!#REF!)*1000000/'Data 2022'!BF6)</f>
        <v>#REF!</v>
      </c>
      <c r="BL6" s="120">
        <f>+IF('Data 2022'!BF6=0,"",'Data 2022'!BF6*1000/'Data 2022'!C6)</f>
        <v>2.078873507444936</v>
      </c>
      <c r="BM6" s="119" t="e">
        <f>+IF('Data 2022'!BF6=0,"",('Data 2022'!BG6-'Data 2022'!#REF!)*1000000/'Data 2022'!C6)</f>
        <v>#REF!</v>
      </c>
      <c r="BN6" s="119">
        <f>+IF('Data 2022'!L6+'Data 2022'!O6+'Data 2022'!X6+'Data 2022'!AA6=0,"",('Data 2022'!M6+'Data 2022'!P6+'Data 2022'!Y6+'Data 2022'!AB6)*1000000/('Data 2022'!L6+'Data 2022'!O6+'Data 2022'!X6+'Data 2022'!AA6))</f>
        <v>354121.47505422984</v>
      </c>
      <c r="BO6" s="119">
        <f>+IF('Data 2022'!L6+'Data 2022'!O6+'Data 2022'!X6+'Data 2022'!AA6=0,"",('Data 2022'!M6-'Data 2022'!N6+'Data 2022'!P6-'Data 2022'!Q6+'Data 2022'!Y6-'Data 2022'!Z6+'Data 2022'!AB6-'Data 2022'!AC6)*1000000/('Data 2022'!L6+'Data 2022'!O6+'Data 2022'!X6+'Data 2022'!AA6))</f>
        <v>319595.08315256686</v>
      </c>
      <c r="BP6" s="120">
        <f>+('Data 2022'!L6+'Data 2022'!O6+'Data 2022'!X6+'Data 2022'!AA6)*1000/'Data 2022'!C6</f>
        <v>26.316540602254889</v>
      </c>
      <c r="BQ6" s="119">
        <f>+('Data 2022'!M6-'Data 2022'!N6+'Data 2022'!P6-'Data 2022'!Q6+'Data 2022'!Y6-'Data 2022'!Z6+'Data 2022'!AB6-'Data 2022'!AC6)*1000000/('Data 2022'!C6)</f>
        <v>8410.6369820655527</v>
      </c>
      <c r="BR6" s="122">
        <f>+IF('Data 2022'!AU6=0,"",'Data 2022'!AU6*1000/'Data 2022'!$C6)</f>
        <v>2.2834308548594264</v>
      </c>
      <c r="BS6" s="122">
        <f>+IF('Data 2022'!AV6=0,"",'Data 2022'!AV6*1000/'Data 2022'!$C6)</f>
        <v>0.76114361828647548</v>
      </c>
      <c r="BT6" s="122">
        <f>+IF('Data 2022'!AS6=0,"",'Data 2022'!AS6*1000/'Data 2022'!$C6)</f>
        <v>0.19028590457161887</v>
      </c>
      <c r="BU6" s="122">
        <f>+IF('Data 2022'!AT6=0,"",'Data 2022'!AT6*1000/'Data 2022'!$C6)</f>
        <v>0.14271442842871415</v>
      </c>
      <c r="BV6" s="122">
        <f>+IF('Data 2022'!AU6=0,"",'Data 2022'!AU6*1000/'Data 2022'!$C6)</f>
        <v>2.2834308548594264</v>
      </c>
      <c r="BW6" s="122">
        <f>+IF('Data 2022'!AV6=0,"",'Data 2022'!AV6*1000/'Data 2022'!$C6)</f>
        <v>0.76114361828647548</v>
      </c>
      <c r="BX6" s="122">
        <f>+IF('Data 2022'!AW6=0,"",'Data 2022'!AW6*1000/'Data 2022'!$C6)</f>
        <v>0.57085771371485661</v>
      </c>
      <c r="BY6" s="122">
        <f>+IF('Data 2022'!AX6=0,"",'Data 2022'!AX6*1000/'Data 2022'!$C6)</f>
        <v>0.23785738071452356</v>
      </c>
      <c r="BZ6" s="122">
        <f>+IF('Data 2022'!AY6=0,"",'Data 2022'!AY6*1000/'Data 2022'!$C6)</f>
        <v>0.14271442842871415</v>
      </c>
      <c r="CA6" s="122">
        <f>+IF('Data 2022'!AZ6=0,"",'Data 2022'!AZ6*1000/'Data 2022'!$C6)</f>
        <v>4.7571476142904717E-2</v>
      </c>
      <c r="CB6" s="122">
        <f>+IF('Data 2022'!BA6=0,"",'Data 2022'!BA6*1000/'Data 2022'!$C6)</f>
        <v>3.187288901574616</v>
      </c>
      <c r="CC6" s="122">
        <f>+IF('Data 2022'!BB6=0,"",'Data 2022'!BB6*1000/'Data 2022'!$C6)</f>
        <v>1.1892869035726179</v>
      </c>
    </row>
    <row r="7" spans="1:81" s="16" customFormat="1" ht="13.5" customHeight="1" x14ac:dyDescent="0.25">
      <c r="A7" s="92" t="s">
        <v>4</v>
      </c>
      <c r="B7" s="119">
        <f>+IF('Data 2022'!D7=0,"",('Data 2022'!E7)*1000000/'Data 2022'!D7)</f>
        <v>247641.50943396226</v>
      </c>
      <c r="C7" s="119" t="e">
        <f>+IF('Data 2022'!D7=0,"",('Data 2022'!E7-'Data 2022'!#REF!)*1000000/'Data 2022'!D7)</f>
        <v>#REF!</v>
      </c>
      <c r="D7" s="120">
        <f>+IF('Data 2022'!D7=0,"",'Data 2022'!D7*1000/'Data 2022'!C7)</f>
        <v>1.9168173598553346</v>
      </c>
      <c r="E7" s="119">
        <f>+IF('Data 2022'!D7=0,"",'Data 2022'!E7*1000000/'Data 2022'!C7)</f>
        <v>474.68354430379748</v>
      </c>
      <c r="F7" s="121">
        <f>+IF('Data 2022'!F7=0,"",('Data 2022'!G7)*1000000/'Data 2022'!F7)</f>
        <v>1083333.3333333335</v>
      </c>
      <c r="G7" s="121">
        <f>+IF('Data 2022'!F7=0,"",('Data 2022'!G7-'Data 2022'!H7)*1000000/'Data 2022'!F7)</f>
        <v>1000000</v>
      </c>
      <c r="H7" s="120">
        <f>+IF('Data 2022'!F7=0,"",'Data 2022'!F7*1000/'Data 2022'!C7)</f>
        <v>0.10849909584086799</v>
      </c>
      <c r="I7" s="119">
        <f>+IF('Data 2022'!F7=0,"",'Data 2022'!G7*1000000/'Data 2022'!C7)</f>
        <v>117.54068716094032</v>
      </c>
      <c r="J7" s="119">
        <f>+IF('Data 2022'!I7=0,"",('Data 2022'!J7)*1000000/'Data 2022'!I7)</f>
        <v>1709090.9090909092</v>
      </c>
      <c r="K7" s="119">
        <f>+IF('Data 2022'!I7=0,"",('Data 2022'!J7-'Data 2022'!K7)*1000000/'Data 2022'!I7)</f>
        <v>1436363.6363636365</v>
      </c>
      <c r="L7" s="120">
        <f>+IF('Data 2022'!I7=0,"",'Data 2022'!I7*1000/'Data 2022'!C7)</f>
        <v>0.24864376130198915</v>
      </c>
      <c r="M7" s="119">
        <f>+IF('Data 2022'!I7=0,"",'Data 2022'!J7*1000000/'Data 2022'!C7)</f>
        <v>424.95479204339966</v>
      </c>
      <c r="N7" s="119">
        <f>+IF('Data 2022'!L7=0,"",('Data 2022'!M7)*1000000/'Data 2022'!L7)</f>
        <v>756147.5409836066</v>
      </c>
      <c r="O7" s="119">
        <f>+IF('Data 2022'!L7=0,"",('Data 2022'!M7-'Data 2022'!N7)*1000000/'Data 2022'!L7)</f>
        <v>655737.70491803286</v>
      </c>
      <c r="P7" s="120">
        <f>+IF('Data 2022'!L7=0,"",'Data 2022'!L7*1000/'Data 2022'!C7)</f>
        <v>2.206148282097649</v>
      </c>
      <c r="Q7" s="119">
        <f>+IF('Data 2022'!L7=0,"",'Data 2022'!M7*1000000/'Data 2022'!C7)</f>
        <v>1668.1735985533453</v>
      </c>
      <c r="R7" s="119">
        <f>+IF('Data 2022'!O7=0,"",('Data 2022'!P7)*1000000/'Data 2022'!O7)</f>
        <v>56300.268096514752</v>
      </c>
      <c r="S7" s="119">
        <f>+IF('Data 2022'!O7=0,"",('Data 2022'!P7-'Data 2022'!Q7)*1000000/'Data 2022'!O7)</f>
        <v>56300.268096514752</v>
      </c>
      <c r="T7" s="120">
        <f>+IF('Data 2022'!O7=0,"",'Data 2022'!O7*1000/'Data 2022'!C7)</f>
        <v>6.7450271247739604</v>
      </c>
      <c r="U7" s="119">
        <f>+IF('Data 2022'!O7=0,"",'Data 2022'!P7*1000000/'Data 2022'!C7)</f>
        <v>379.74683544303798</v>
      </c>
      <c r="V7" s="119">
        <f>+IF('Data 2022'!X7=0,"",('Data 2022'!Y7)*1000000/'Data 2022'!X7)</f>
        <v>1317647.0588235294</v>
      </c>
      <c r="W7" s="119">
        <f>+IF('Data 2022'!X7=0,"",('Data 2022'!Y7-'Data 2022'!Z7)*1000000/'Data 2022'!X7)</f>
        <v>1062352.9411764706</v>
      </c>
      <c r="X7" s="120">
        <f>+IF('Data 2022'!X7=0,"",'Data 2022'!X7*1000/'Data 2022'!C7)</f>
        <v>3.8426763110307416</v>
      </c>
      <c r="Y7" s="119">
        <f>+IF('Data 2022'!X7=0,"",'Data 2022'!Y7*1000000/'Data 2022'!C7)</f>
        <v>5063.2911392405067</v>
      </c>
      <c r="Z7" s="119">
        <f>+IF('Data 2022'!AA7=0,"",('Data 2022'!AB7)*1000000/'Data 2022'!AA7)</f>
        <v>891832.22958057397</v>
      </c>
      <c r="AA7" s="119">
        <f>+IF('Data 2022'!AA7=0,"",('Data 2022'!AB7-'Data 2022'!AC7)*1000000/'Data 2022'!AA7)</f>
        <v>803532.00883002218</v>
      </c>
      <c r="AB7" s="120">
        <f>+IF('Data 2022'!AA7=0,"",'Data 2022'!AA7*1000/'Data 2022'!C7)</f>
        <v>2.0479204339963832</v>
      </c>
      <c r="AC7" s="119">
        <f>+IF('Data 2022'!AA7=0,"",'Data 2022'!AB7*1000000/'Data 2022'!C7)</f>
        <v>1826.4014466546112</v>
      </c>
      <c r="AD7" s="119">
        <f>+IF('Data 2022'!AD7=0,"",('Data 2022'!AE7)*1000000/'Data 2022'!AD7)</f>
        <v>22368.42105263158</v>
      </c>
      <c r="AE7" s="119">
        <f>+IF('Data 2022'!AD7=0,"",('Data 2022'!AE7-'Data 2022'!AF7)*1000000/'Data 2022'!AD7)</f>
        <v>22368.42105263158</v>
      </c>
      <c r="AF7" s="120">
        <f>+IF('Data 2022'!AD7=0,"",'Data 2022'!AD7*1000/'Data 2022'!C7)</f>
        <v>3.4358047016274864</v>
      </c>
      <c r="AG7" s="119">
        <f>+IF('Data 2022'!AD7=0,"",'Data 2022'!AE7*1000000/'Data 2022'!C7)</f>
        <v>76.853526220614825</v>
      </c>
      <c r="AH7" s="119">
        <f>+IF('Data 2022'!AG7=0,"",('Data 2022'!AH7)*1000000/'Data 2022'!AG7)</f>
        <v>160237.38872403558</v>
      </c>
      <c r="AI7" s="119">
        <f>+IF('Data 2022'!AG7=0,"",('Data 2022'!AH7-'Data 2022'!AI7)*1000000/'Data 2022'!AG7)</f>
        <v>160237.38872403558</v>
      </c>
      <c r="AJ7" s="120">
        <f>+IF('Data 2022'!AG7=0,"",'Data 2022'!AG7*1000/'Data 2022'!C7)</f>
        <v>1.5235081374321882</v>
      </c>
      <c r="AK7" s="119">
        <f>+IF('Data 2022'!AG7=0,"",'Data 2022'!AH7*1000000/'Data 2022'!C7)</f>
        <v>244.12296564195299</v>
      </c>
      <c r="AL7" s="119">
        <f>+IF('Data 2022'!AJ7=0,"",('Data 2022'!AK7)*1000000/'Data 2022'!AJ7)</f>
        <v>284957.62711864407</v>
      </c>
      <c r="AM7" s="119">
        <f>+IF('Data 2022'!AJ7=0,"",('Data 2022'!AK7-'Data 2022'!AL7)*1000000/'Data 2022'!AJ7)</f>
        <v>277542.37288135593</v>
      </c>
      <c r="AN7" s="120">
        <f>+IF('Data 2022'!AJ7=0,"",'Data 2022'!AJ7*1000/'Data 2022'!C7)</f>
        <v>4.267631103074141</v>
      </c>
      <c r="AO7" s="119">
        <f>+IF('Data 2022'!AJ7=0,"",'Data 2022'!AK7*1000000/'Data 2022'!C7)</f>
        <v>1216.0940325497288</v>
      </c>
      <c r="AP7" s="119">
        <f>+IF('Data 2022'!AM7=0,"",('Data 2022'!AN7)*1000000/'Data 2022'!AM7)</f>
        <v>200000</v>
      </c>
      <c r="AQ7" s="119" t="e">
        <f>+IF('Data 2022'!AM7=0,"",('Data 2022'!AN7-'Data 2022'!#REF!)*1000000/'Data 2022'!AM7)</f>
        <v>#REF!</v>
      </c>
      <c r="AR7" s="120">
        <f>+IF('Data 2022'!AM7=0,"",'Data 2022'!AM7*1000/'Data 2022'!C7)</f>
        <v>2.2603978300180832E-2</v>
      </c>
      <c r="AS7" s="119">
        <f>+IF('Data 2022'!AM7=0,"",'Data 2022'!AN7*1000000/'Data 2022'!C7)</f>
        <v>4.5207956600361667</v>
      </c>
      <c r="AT7" s="119">
        <f>+IF('Data 2022'!AO7=0,"",('Data 2022'!AP7)*1000000/'Data 2022'!AO7)</f>
        <v>71678.321678321663</v>
      </c>
      <c r="AU7" s="119" t="e">
        <f>+IF('Data 2022'!AO7=0,"",('Data 2022'!AP7-'Data 2022'!#REF!)*1000000/'Data 2022'!AO7)</f>
        <v>#REF!</v>
      </c>
      <c r="AV7" s="120">
        <f>+IF('Data 2022'!AO7=0,"",'Data 2022'!AO7*1000/'Data 2022'!C7)</f>
        <v>2.5858951175406872</v>
      </c>
      <c r="AW7" s="119">
        <f>+IF('Data 2022'!AO7=0,"",'Data 2022'!AP7*1000000/'Data 2022'!C7)</f>
        <v>185.3526220614828</v>
      </c>
      <c r="AX7" s="119">
        <f>+IF('Data 2022'!U7=0,"",('Data 2022'!V7)*1000000/'Data 2022'!U7)</f>
        <v>713333.33333333337</v>
      </c>
      <c r="AY7" s="119">
        <f>+IF('Data 2022'!U7=0,"",('Data 2022'!V7-'Data 2022'!W7)*1000000/'Data 2022'!U7)</f>
        <v>353333.33333333326</v>
      </c>
      <c r="AZ7" s="120">
        <f>+IF('Data 2022'!U7=0,"",'Data 2022'!U7*1000/'Data 2022'!C7)</f>
        <v>0.67811934900542492</v>
      </c>
      <c r="BA7" s="119">
        <f>+IF('Data 2022'!U7=0,"",'Data 2022'!V7*1000000/'Data 2022'!C7)</f>
        <v>483.72513562386979</v>
      </c>
      <c r="BB7" s="119">
        <f>+IF(AT7="","",+IF('Data 2022'!BC7=0,0,('Data 2022'!BD7)*1000000/'Data 2022'!BC7))</f>
        <v>410588.95331095514</v>
      </c>
      <c r="BC7" s="119" t="e">
        <f>+IF(AU7="","",+IF('Data 2022'!BC7=0,"",('Data 2022'!BD7-'Data 2022'!BE7)*1000000/'Data 2022'!BC7))</f>
        <v>#REF!</v>
      </c>
      <c r="BD7" s="120">
        <f>+IF(AV7="","",IF('Data 2022'!BC7=0,"",'Data 2022'!BC7*1000/'Data 2022'!C7))</f>
        <v>29.629294755877034</v>
      </c>
      <c r="BE7" s="119">
        <f>+IF(AW7="","",IF('Data 2022'!BC7=0,"",('Data 2022'!BD7-'Data 2022'!BE7)*1000000/'Data 2022'!C7))</f>
        <v>10429.475587703437</v>
      </c>
      <c r="BF7" s="119">
        <f>+IF('Data 2022'!BC7-'Data 2022'!BF7=0,"",('Data 2022'!BD7-'Data 2022'!BG7)*1000000/('Data 2022'!BC7-'Data 2022'!BF7))</f>
        <v>443198.92922871013</v>
      </c>
      <c r="BG7" s="119" t="e">
        <f>+IF('Data 2022'!BC7-'Data 2022'!BF7=0,"",('Data 2022'!BD7-'Data 2022'!BE7-'Data 2022'!BG7-'Data 2022'!#REF!)*1000000/('Data 2022'!BC7-'Data 2022'!BF7))</f>
        <v>#REF!</v>
      </c>
      <c r="BH7" s="120">
        <f>+IF('Data 2022'!BC7-'Data 2022'!BF7=0,"",('Data 2022'!BC7-'Data 2022'!BF7)*1000/'Data 2022'!C7)</f>
        <v>27.020795660036161</v>
      </c>
      <c r="BI7" s="119" t="e">
        <f>+IF('Data 2022'!BC7-'Data 2022'!BF7=0,"",('Data 2022'!BD7-'Data 2022'!BE7-'Data 2022'!BG7-'Data 2022'!#REF!)*1000000/'Data 2022'!C7)</f>
        <v>#REF!</v>
      </c>
      <c r="BJ7" s="119">
        <f>+IF('Data 2022'!BF7=0,"",('Data 2022'!BG7)*1000000/'Data 2022'!BF7)</f>
        <v>72790.294627383002</v>
      </c>
      <c r="BK7" s="119" t="e">
        <f>+IF('Data 2022'!BF7=0,"",('Data 2022'!BG7-'Data 2022'!#REF!)*1000000/'Data 2022'!BF7)</f>
        <v>#REF!</v>
      </c>
      <c r="BL7" s="120">
        <f>+IF('Data 2022'!BF7=0,"",'Data 2022'!BF7*1000/'Data 2022'!C7)</f>
        <v>2.6084990958408678</v>
      </c>
      <c r="BM7" s="119" t="e">
        <f>+IF('Data 2022'!BF7=0,"",('Data 2022'!BG7-'Data 2022'!#REF!)*1000000/'Data 2022'!C7)</f>
        <v>#REF!</v>
      </c>
      <c r="BN7" s="119">
        <f>+IF('Data 2022'!L7+'Data 2022'!O7+'Data 2022'!X7+'Data 2022'!AA7=0,"",('Data 2022'!M7+'Data 2022'!P7+'Data 2022'!Y7+'Data 2022'!AB7)*1000000/('Data 2022'!L7+'Data 2022'!O7+'Data 2022'!X7+'Data 2022'!AA7))</f>
        <v>602193.11605239112</v>
      </c>
      <c r="BO7" s="119">
        <f>+IF('Data 2022'!L7+'Data 2022'!O7+'Data 2022'!X7+'Data 2022'!AA7=0,"",('Data 2022'!M7-'Data 2022'!N7+'Data 2022'!P7-'Data 2022'!Q7+'Data 2022'!Y7-'Data 2022'!Z7+'Data 2022'!AB7-'Data 2022'!AC7)*1000000/('Data 2022'!L7+'Data 2022'!O7+'Data 2022'!X7+'Data 2022'!AA7))</f>
        <v>508985.68382576917</v>
      </c>
      <c r="BP7" s="120">
        <f>+('Data 2022'!L7+'Data 2022'!O7+'Data 2022'!X7+'Data 2022'!AA7)*1000/'Data 2022'!C7</f>
        <v>14.841772151898734</v>
      </c>
      <c r="BQ7" s="119">
        <f>+('Data 2022'!M7-'Data 2022'!N7+'Data 2022'!P7-'Data 2022'!Q7+'Data 2022'!Y7-'Data 2022'!Z7+'Data 2022'!AB7-'Data 2022'!AC7)*1000000/('Data 2022'!C7)</f>
        <v>7554.2495479204354</v>
      </c>
      <c r="BR7" s="122">
        <f>+IF('Data 2022'!AU7=0,"",'Data 2022'!AU7*1000/'Data 2022'!$C7)</f>
        <v>0.67811934900542492</v>
      </c>
      <c r="BS7" s="122">
        <f>+IF('Data 2022'!AV7=0,"",'Data 2022'!AV7*1000/'Data 2022'!$C7)</f>
        <v>9.0415913200723327E-2</v>
      </c>
      <c r="BT7" s="122">
        <f>+IF('Data 2022'!AS7=0,"",'Data 2022'!AS7*1000/'Data 2022'!$C7)</f>
        <v>0.13562386980108498</v>
      </c>
      <c r="BU7" s="122">
        <f>+IF('Data 2022'!AT7=0,"",'Data 2022'!AT7*1000/'Data 2022'!$C7)</f>
        <v>4.5207956600361664E-2</v>
      </c>
      <c r="BV7" s="122">
        <f>+IF('Data 2022'!AU7=0,"",'Data 2022'!AU7*1000/'Data 2022'!$C7)</f>
        <v>0.67811934900542492</v>
      </c>
      <c r="BW7" s="122">
        <f>+IF('Data 2022'!AV7=0,"",'Data 2022'!AV7*1000/'Data 2022'!$C7)</f>
        <v>9.0415913200723327E-2</v>
      </c>
      <c r="BX7" s="122">
        <f>+IF('Data 2022'!AW7=0,"",'Data 2022'!AW7*1000/'Data 2022'!$C7)</f>
        <v>0.58770343580470163</v>
      </c>
      <c r="BY7" s="122">
        <f>+IF('Data 2022'!AX7=0,"",'Data 2022'!AX7*1000/'Data 2022'!$C7)</f>
        <v>4.5207956600361664E-2</v>
      </c>
      <c r="BZ7" s="122">
        <f>+IF('Data 2022'!AY7=0,"",'Data 2022'!AY7*1000/'Data 2022'!$C7)</f>
        <v>1.7631103074141048</v>
      </c>
      <c r="CA7" s="122">
        <f>+IF('Data 2022'!AZ7=0,"",'Data 2022'!AZ7*1000/'Data 2022'!$C7)</f>
        <v>0.36166365280289331</v>
      </c>
      <c r="CB7" s="122">
        <f>+IF('Data 2022'!BA7=0,"",'Data 2022'!BA7*1000/'Data 2022'!$C7)</f>
        <v>3.1645569620253164</v>
      </c>
      <c r="CC7" s="122">
        <f>+IF('Data 2022'!BB7=0,"",'Data 2022'!BB7*1000/'Data 2022'!$C7)</f>
        <v>0.58770343580470163</v>
      </c>
    </row>
    <row r="8" spans="1:81" x14ac:dyDescent="0.25">
      <c r="A8" s="92" t="s">
        <v>6</v>
      </c>
      <c r="B8" s="119" t="e">
        <f>+IF('Data 2022'!#REF!=0,"",('Data 2022'!#REF!)*1000000/'Data 2022'!#REF!)</f>
        <v>#REF!</v>
      </c>
      <c r="C8" s="119" t="e">
        <f>+IF('Data 2022'!#REF!=0,"",('Data 2022'!#REF!-'Data 2022'!#REF!)*1000000/'Data 2022'!#REF!)</f>
        <v>#REF!</v>
      </c>
      <c r="D8" s="120" t="e">
        <f>+IF('Data 2022'!#REF!=0,"",'Data 2022'!#REF!*1000/'Data 2022'!#REF!)</f>
        <v>#REF!</v>
      </c>
      <c r="E8" s="119" t="e">
        <f>+IF('Data 2022'!#REF!=0,"",'Data 2022'!#REF!*1000000/'Data 2022'!#REF!)</f>
        <v>#REF!</v>
      </c>
      <c r="F8" s="121" t="e">
        <f>+IF('Data 2022'!#REF!=0,"",('Data 2022'!#REF!)*1000000/'Data 2022'!#REF!)</f>
        <v>#REF!</v>
      </c>
      <c r="G8" s="121" t="e">
        <f>+IF('Data 2022'!#REF!=0,"",('Data 2022'!#REF!-'Data 2022'!#REF!)*1000000/'Data 2022'!#REF!)</f>
        <v>#REF!</v>
      </c>
      <c r="H8" s="120" t="e">
        <f>+IF('Data 2022'!#REF!=0,"",'Data 2022'!#REF!*1000/'Data 2022'!#REF!)</f>
        <v>#REF!</v>
      </c>
      <c r="I8" s="119" t="e">
        <f>+IF('Data 2022'!#REF!=0,"",'Data 2022'!#REF!*1000000/'Data 2022'!#REF!)</f>
        <v>#REF!</v>
      </c>
      <c r="J8" s="119" t="e">
        <f>+IF('Data 2022'!#REF!=0,"",('Data 2022'!#REF!)*1000000/'Data 2022'!#REF!)</f>
        <v>#REF!</v>
      </c>
      <c r="K8" s="119" t="e">
        <f>+IF('Data 2022'!#REF!=0,"",('Data 2022'!#REF!-'Data 2022'!#REF!)*1000000/'Data 2022'!#REF!)</f>
        <v>#REF!</v>
      </c>
      <c r="L8" s="120" t="e">
        <f>+IF('Data 2022'!#REF!=0,"",'Data 2022'!#REF!*1000/'Data 2022'!#REF!)</f>
        <v>#REF!</v>
      </c>
      <c r="M8" s="119" t="e">
        <f>+IF('Data 2022'!#REF!=0,"",'Data 2022'!#REF!*1000000/'Data 2022'!#REF!)</f>
        <v>#REF!</v>
      </c>
      <c r="N8" s="119" t="e">
        <f>+IF('Data 2022'!#REF!=0,"",('Data 2022'!#REF!)*1000000/'Data 2022'!#REF!)</f>
        <v>#REF!</v>
      </c>
      <c r="O8" s="119" t="e">
        <f>+IF('Data 2022'!#REF!=0,"",('Data 2022'!#REF!-'Data 2022'!#REF!)*1000000/'Data 2022'!#REF!)</f>
        <v>#REF!</v>
      </c>
      <c r="P8" s="120" t="e">
        <f>+IF('Data 2022'!#REF!=0,"",'Data 2022'!#REF!*1000/'Data 2022'!#REF!)</f>
        <v>#REF!</v>
      </c>
      <c r="Q8" s="119" t="e">
        <f>+IF('Data 2022'!#REF!=0,"",'Data 2022'!#REF!*1000000/'Data 2022'!#REF!)</f>
        <v>#REF!</v>
      </c>
      <c r="R8" s="119" t="e">
        <f>+IF('Data 2022'!#REF!=0,"",('Data 2022'!#REF!)*1000000/'Data 2022'!#REF!)</f>
        <v>#REF!</v>
      </c>
      <c r="S8" s="119" t="e">
        <f>+IF('Data 2022'!#REF!=0,"",('Data 2022'!#REF!-'Data 2022'!#REF!)*1000000/'Data 2022'!#REF!)</f>
        <v>#REF!</v>
      </c>
      <c r="T8" s="120" t="e">
        <f>+IF('Data 2022'!#REF!=0,"",'Data 2022'!#REF!*1000/'Data 2022'!#REF!)</f>
        <v>#REF!</v>
      </c>
      <c r="U8" s="119" t="e">
        <f>+IF('Data 2022'!#REF!=0,"",'Data 2022'!#REF!*1000000/'Data 2022'!#REF!)</f>
        <v>#REF!</v>
      </c>
      <c r="V8" s="119" t="e">
        <f>+IF('Data 2022'!#REF!=0,"",('Data 2022'!#REF!)*1000000/'Data 2022'!#REF!)</f>
        <v>#REF!</v>
      </c>
      <c r="W8" s="119" t="e">
        <f>+IF('Data 2022'!#REF!=0,"",('Data 2022'!#REF!-'Data 2022'!#REF!)*1000000/'Data 2022'!#REF!)</f>
        <v>#REF!</v>
      </c>
      <c r="X8" s="120" t="e">
        <f>+IF('Data 2022'!#REF!=0,"",'Data 2022'!#REF!*1000/'Data 2022'!#REF!)</f>
        <v>#REF!</v>
      </c>
      <c r="Y8" s="119" t="e">
        <f>+IF('Data 2022'!#REF!=0,"",'Data 2022'!#REF!*1000000/'Data 2022'!#REF!)</f>
        <v>#REF!</v>
      </c>
      <c r="Z8" s="119" t="e">
        <f>+IF('Data 2022'!#REF!=0,"",('Data 2022'!#REF!)*1000000/'Data 2022'!#REF!)</f>
        <v>#REF!</v>
      </c>
      <c r="AA8" s="119" t="e">
        <f>+IF('Data 2022'!#REF!=0,"",('Data 2022'!#REF!-'Data 2022'!#REF!)*1000000/'Data 2022'!#REF!)</f>
        <v>#REF!</v>
      </c>
      <c r="AB8" s="120" t="e">
        <f>+IF('Data 2022'!#REF!=0,"",'Data 2022'!#REF!*1000/'Data 2022'!#REF!)</f>
        <v>#REF!</v>
      </c>
      <c r="AC8" s="119" t="e">
        <f>+IF('Data 2022'!#REF!=0,"",'Data 2022'!#REF!*1000000/'Data 2022'!#REF!)</f>
        <v>#REF!</v>
      </c>
      <c r="AD8" s="119" t="e">
        <f>+IF('Data 2022'!#REF!=0,"",('Data 2022'!#REF!)*1000000/'Data 2022'!#REF!)</f>
        <v>#REF!</v>
      </c>
      <c r="AE8" s="119" t="e">
        <f>+IF('Data 2022'!#REF!=0,"",('Data 2022'!#REF!-'Data 2022'!#REF!)*1000000/'Data 2022'!#REF!)</f>
        <v>#REF!</v>
      </c>
      <c r="AF8" s="120" t="e">
        <f>+IF('Data 2022'!#REF!=0,"",'Data 2022'!#REF!*1000/'Data 2022'!#REF!)</f>
        <v>#REF!</v>
      </c>
      <c r="AG8" s="119" t="e">
        <f>+IF('Data 2022'!#REF!=0,"",'Data 2022'!#REF!*1000000/'Data 2022'!#REF!)</f>
        <v>#REF!</v>
      </c>
      <c r="AH8" s="119" t="e">
        <f>+IF('Data 2022'!#REF!=0,"",('Data 2022'!#REF!)*1000000/'Data 2022'!#REF!)</f>
        <v>#REF!</v>
      </c>
      <c r="AI8" s="119" t="e">
        <f>+IF('Data 2022'!#REF!=0,"",('Data 2022'!#REF!-'Data 2022'!#REF!)*1000000/'Data 2022'!#REF!)</f>
        <v>#REF!</v>
      </c>
      <c r="AJ8" s="120" t="e">
        <f>+IF('Data 2022'!#REF!=0,"",'Data 2022'!#REF!*1000/'Data 2022'!#REF!)</f>
        <v>#REF!</v>
      </c>
      <c r="AK8" s="119" t="e">
        <f>+IF('Data 2022'!#REF!=0,"",'Data 2022'!#REF!*1000000/'Data 2022'!#REF!)</f>
        <v>#REF!</v>
      </c>
      <c r="AL8" s="119" t="e">
        <f>+IF('Data 2022'!#REF!=0,"",('Data 2022'!#REF!)*1000000/'Data 2022'!#REF!)</f>
        <v>#REF!</v>
      </c>
      <c r="AM8" s="119" t="e">
        <f>+IF('Data 2022'!#REF!=0,"",('Data 2022'!#REF!-'Data 2022'!#REF!)*1000000/'Data 2022'!#REF!)</f>
        <v>#REF!</v>
      </c>
      <c r="AN8" s="120" t="e">
        <f>+IF('Data 2022'!#REF!=0,"",'Data 2022'!#REF!*1000/'Data 2022'!#REF!)</f>
        <v>#REF!</v>
      </c>
      <c r="AO8" s="119" t="e">
        <f>+IF('Data 2022'!#REF!=0,"",'Data 2022'!#REF!*1000000/'Data 2022'!#REF!)</f>
        <v>#REF!</v>
      </c>
      <c r="AP8" s="119" t="e">
        <f>+IF('Data 2022'!#REF!=0,"",('Data 2022'!#REF!)*1000000/'Data 2022'!#REF!)</f>
        <v>#REF!</v>
      </c>
      <c r="AQ8" s="119" t="e">
        <f>+IF('Data 2022'!#REF!=0,"",('Data 2022'!#REF!-'Data 2022'!#REF!)*1000000/'Data 2022'!#REF!)</f>
        <v>#REF!</v>
      </c>
      <c r="AR8" s="120" t="e">
        <f>+IF('Data 2022'!#REF!=0,"",'Data 2022'!#REF!*1000/'Data 2022'!#REF!)</f>
        <v>#REF!</v>
      </c>
      <c r="AS8" s="119" t="e">
        <f>+IF('Data 2022'!#REF!=0,"",'Data 2022'!#REF!*1000000/'Data 2022'!#REF!)</f>
        <v>#REF!</v>
      </c>
      <c r="AT8" s="119" t="e">
        <f>+IF('Data 2022'!#REF!=0,"",('Data 2022'!#REF!)*1000000/'Data 2022'!#REF!)</f>
        <v>#REF!</v>
      </c>
      <c r="AU8" s="119" t="e">
        <f>+IF('Data 2022'!#REF!=0,"",('Data 2022'!#REF!-'Data 2022'!#REF!)*1000000/'Data 2022'!#REF!)</f>
        <v>#REF!</v>
      </c>
      <c r="AV8" s="120" t="e">
        <f>+IF('Data 2022'!#REF!=0,"",'Data 2022'!#REF!*1000/'Data 2022'!#REF!)</f>
        <v>#REF!</v>
      </c>
      <c r="AW8" s="119" t="e">
        <f>+IF('Data 2022'!#REF!=0,"",'Data 2022'!#REF!*1000000/'Data 2022'!#REF!)</f>
        <v>#REF!</v>
      </c>
      <c r="AX8" s="119" t="e">
        <f>+IF('Data 2022'!#REF!=0,"",('Data 2022'!#REF!)*1000000/'Data 2022'!#REF!)</f>
        <v>#REF!</v>
      </c>
      <c r="AY8" s="119" t="e">
        <f>+IF('Data 2022'!#REF!=0,"",('Data 2022'!#REF!-'Data 2022'!#REF!)*1000000/'Data 2022'!#REF!)</f>
        <v>#REF!</v>
      </c>
      <c r="AZ8" s="120" t="e">
        <f>+IF('Data 2022'!#REF!=0,"",'Data 2022'!#REF!*1000/'Data 2022'!#REF!)</f>
        <v>#REF!</v>
      </c>
      <c r="BA8" s="119" t="e">
        <f>+IF('Data 2022'!#REF!=0,"",'Data 2022'!#REF!*1000000/'Data 2022'!#REF!)</f>
        <v>#REF!</v>
      </c>
      <c r="BB8" s="119" t="e">
        <f>+IF(AT8="","",+IF('Data 2022'!#REF!=0,0,('Data 2022'!#REF!)*1000000/'Data 2022'!#REF!))</f>
        <v>#REF!</v>
      </c>
      <c r="BC8" s="119" t="e">
        <f>+IF(AU8="","",+IF('Data 2022'!#REF!=0,"",('Data 2022'!#REF!-'Data 2022'!#REF!)*1000000/'Data 2022'!#REF!))</f>
        <v>#REF!</v>
      </c>
      <c r="BD8" s="120" t="e">
        <f>+IF(AV8="","",IF('Data 2022'!#REF!=0,"",'Data 2022'!#REF!*1000/'Data 2022'!#REF!))</f>
        <v>#REF!</v>
      </c>
      <c r="BE8" s="119" t="e">
        <f>+IF(AW8="","",IF('Data 2022'!#REF!=0,"",('Data 2022'!#REF!-'Data 2022'!#REF!)*1000000/'Data 2022'!#REF!))</f>
        <v>#REF!</v>
      </c>
      <c r="BF8" s="119" t="e">
        <f>+IF('Data 2022'!#REF!-'Data 2022'!#REF!=0,"",('Data 2022'!#REF!-'Data 2022'!#REF!)*1000000/('Data 2022'!#REF!-'Data 2022'!#REF!))</f>
        <v>#REF!</v>
      </c>
      <c r="BG8" s="119" t="e">
        <f>+IF('Data 2022'!#REF!-'Data 2022'!#REF!=0,"",('Data 2022'!#REF!-'Data 2022'!#REF!-'Data 2022'!#REF!-'Data 2022'!#REF!)*1000000/('Data 2022'!#REF!-'Data 2022'!#REF!))</f>
        <v>#REF!</v>
      </c>
      <c r="BH8" s="120" t="e">
        <f>+IF('Data 2022'!#REF!-'Data 2022'!#REF!=0,"",('Data 2022'!#REF!-'Data 2022'!#REF!)*1000/'Data 2022'!#REF!)</f>
        <v>#REF!</v>
      </c>
      <c r="BI8" s="119" t="e">
        <f>+IF('Data 2022'!#REF!-'Data 2022'!#REF!=0,"",('Data 2022'!#REF!-'Data 2022'!#REF!-'Data 2022'!#REF!-'Data 2022'!#REF!)*1000000/'Data 2022'!#REF!)</f>
        <v>#REF!</v>
      </c>
      <c r="BJ8" s="119" t="e">
        <f>+IF('Data 2022'!#REF!=0,"",('Data 2022'!#REF!)*1000000/'Data 2022'!#REF!)</f>
        <v>#REF!</v>
      </c>
      <c r="BK8" s="119" t="e">
        <f>+IF('Data 2022'!#REF!=0,"",('Data 2022'!#REF!-'Data 2022'!#REF!)*1000000/'Data 2022'!#REF!)</f>
        <v>#REF!</v>
      </c>
      <c r="BL8" s="120" t="e">
        <f>+IF('Data 2022'!#REF!=0,"",'Data 2022'!#REF!*1000/'Data 2022'!#REF!)</f>
        <v>#REF!</v>
      </c>
      <c r="BM8" s="119" t="e">
        <f>+IF('Data 2022'!#REF!=0,"",('Data 2022'!#REF!-'Data 2022'!#REF!)*1000000/'Data 2022'!#REF!)</f>
        <v>#REF!</v>
      </c>
      <c r="BN8" s="119" t="e">
        <f>+IF('Data 2022'!#REF!+'Data 2022'!#REF!+'Data 2022'!#REF!+'Data 2022'!#REF!=0,"",('Data 2022'!#REF!+'Data 2022'!#REF!+'Data 2022'!#REF!+'Data 2022'!#REF!)*1000000/('Data 2022'!#REF!+'Data 2022'!#REF!+'Data 2022'!#REF!+'Data 2022'!#REF!))</f>
        <v>#REF!</v>
      </c>
      <c r="BO8" s="119" t="e">
        <f>+IF('Data 2022'!#REF!+'Data 2022'!#REF!+'Data 2022'!#REF!+'Data 2022'!#REF!=0,"",('Data 2022'!#REF!-'Data 2022'!#REF!+'Data 2022'!#REF!-'Data 2022'!#REF!+'Data 2022'!#REF!-'Data 2022'!#REF!+'Data 2022'!#REF!-'Data 2022'!#REF!)*1000000/('Data 2022'!#REF!+'Data 2022'!#REF!+'Data 2022'!#REF!+'Data 2022'!#REF!))</f>
        <v>#REF!</v>
      </c>
      <c r="BP8" s="120" t="e">
        <f>+('Data 2022'!#REF!+'Data 2022'!#REF!+'Data 2022'!#REF!+'Data 2022'!#REF!)*1000/'Data 2022'!#REF!</f>
        <v>#REF!</v>
      </c>
      <c r="BQ8" s="119" t="e">
        <f>+('Data 2022'!#REF!-'Data 2022'!#REF!+'Data 2022'!#REF!-'Data 2022'!#REF!+'Data 2022'!#REF!-'Data 2022'!#REF!+'Data 2022'!#REF!-'Data 2022'!#REF!)*1000000/('Data 2022'!#REF!)</f>
        <v>#REF!</v>
      </c>
      <c r="BR8" s="122" t="e">
        <f>+IF('Data 2022'!#REF!=0,"",'Data 2022'!#REF!*1000/'Data 2022'!#REF!)</f>
        <v>#REF!</v>
      </c>
      <c r="BS8" s="122" t="e">
        <f>+IF('Data 2022'!#REF!=0,"",'Data 2022'!#REF!*1000/'Data 2022'!#REF!)</f>
        <v>#REF!</v>
      </c>
      <c r="BT8" s="122" t="e">
        <f>+IF('Data 2022'!#REF!=0,"",'Data 2022'!#REF!*1000/'Data 2022'!#REF!)</f>
        <v>#REF!</v>
      </c>
      <c r="BU8" s="122" t="e">
        <f>+IF('Data 2022'!#REF!=0,"",'Data 2022'!#REF!*1000/'Data 2022'!#REF!)</f>
        <v>#REF!</v>
      </c>
      <c r="BV8" s="122" t="e">
        <f>+IF('Data 2022'!#REF!=0,"",'Data 2022'!#REF!*1000/'Data 2022'!#REF!)</f>
        <v>#REF!</v>
      </c>
      <c r="BW8" s="122" t="e">
        <f>+IF('Data 2022'!#REF!=0,"",'Data 2022'!#REF!*1000/'Data 2022'!#REF!)</f>
        <v>#REF!</v>
      </c>
      <c r="BX8" s="122" t="e">
        <f>+IF('Data 2022'!#REF!=0,"",'Data 2022'!#REF!*1000/'Data 2022'!#REF!)</f>
        <v>#REF!</v>
      </c>
      <c r="BY8" s="122" t="e">
        <f>+IF('Data 2022'!#REF!=0,"",'Data 2022'!#REF!*1000/'Data 2022'!#REF!)</f>
        <v>#REF!</v>
      </c>
      <c r="BZ8" s="122" t="e">
        <f>+IF('Data 2022'!#REF!=0,"",'Data 2022'!#REF!*1000/'Data 2022'!#REF!)</f>
        <v>#REF!</v>
      </c>
      <c r="CA8" s="122" t="e">
        <f>+IF('Data 2022'!#REF!=0,"",'Data 2022'!#REF!*1000/'Data 2022'!#REF!)</f>
        <v>#REF!</v>
      </c>
      <c r="CB8" s="122" t="e">
        <f>+IF('Data 2022'!#REF!=0,"",'Data 2022'!#REF!*1000/'Data 2022'!#REF!)</f>
        <v>#REF!</v>
      </c>
      <c r="CC8" s="122" t="e">
        <f>+IF('Data 2022'!#REF!=0,"",'Data 2022'!#REF!*1000/'Data 2022'!#REF!)</f>
        <v>#REF!</v>
      </c>
    </row>
    <row r="9" spans="1:81" x14ac:dyDescent="0.25">
      <c r="A9" s="92" t="s">
        <v>9</v>
      </c>
      <c r="B9" s="119">
        <f>+IF('Data 2022'!D9=0,"",('Data 2022'!E9)*1000000/'Data 2022'!D9)</f>
        <v>288013.3928571429</v>
      </c>
      <c r="C9" s="119" t="e">
        <f>+IF('Data 2022'!D9=0,"",('Data 2022'!E9-'Data 2022'!#REF!)*1000000/'Data 2022'!D9)</f>
        <v>#REF!</v>
      </c>
      <c r="D9" s="120">
        <f>+IF('Data 2022'!D9=0,"",'Data 2022'!D9*1000/'Data 2022'!C9)</f>
        <v>1.7257983743595671</v>
      </c>
      <c r="E9" s="119">
        <f>+IF('Data 2022'!D9=0,"",'Data 2022'!E9*1000000/'Data 2022'!C9)</f>
        <v>497.05304518664047</v>
      </c>
      <c r="F9" s="121">
        <f>+IF('Data 2022'!F9=0,"",('Data 2022'!G9)*1000000/'Data 2022'!F9)</f>
        <v>546769.23076923075</v>
      </c>
      <c r="G9" s="121">
        <f>+IF('Data 2022'!F9=0,"",('Data 2022'!G9-'Data 2022'!H9)*1000000/'Data 2022'!F9)</f>
        <v>546769.23076923075</v>
      </c>
      <c r="H9" s="120">
        <f>+IF('Data 2022'!F9=0,"",'Data 2022'!F9*1000/'Data 2022'!C9)</f>
        <v>0.25039485342270501</v>
      </c>
      <c r="I9" s="119">
        <f>+IF('Data 2022'!F9=0,"",'Data 2022'!G9*1000000/'Data 2022'!C9)</f>
        <v>136.90820139450673</v>
      </c>
      <c r="J9" s="119">
        <f>+IF('Data 2022'!I9=0,"",('Data 2022'!J9)*1000000/'Data 2022'!I9)</f>
        <v>1162201.2578616352</v>
      </c>
      <c r="K9" s="119">
        <f>+IF('Data 2022'!I9=0,"",('Data 2022'!J9-'Data 2022'!K9)*1000000/'Data 2022'!I9)</f>
        <v>946415.09433962253</v>
      </c>
      <c r="L9" s="120">
        <f>+IF('Data 2022'!I9=0,"",'Data 2022'!I9*1000/'Data 2022'!C9)</f>
        <v>0.61250433375707847</v>
      </c>
      <c r="M9" s="119">
        <f>+IF('Data 2022'!I9=0,"",'Data 2022'!J9*1000000/'Data 2022'!C9)</f>
        <v>711.85330713817939</v>
      </c>
      <c r="N9" s="119">
        <f>+IF('Data 2022'!L9=0,"",('Data 2022'!M9)*1000000/'Data 2022'!L9)</f>
        <v>1035109.3210586881</v>
      </c>
      <c r="O9" s="119">
        <f>+IF('Data 2022'!L9=0,"",('Data 2022'!M9-'Data 2022'!N9)*1000000/'Data 2022'!L9)</f>
        <v>928411.96777905617</v>
      </c>
      <c r="P9" s="120">
        <f>+IF('Data 2022'!L9=0,"",'Data 2022'!L9*1000/'Data 2022'!C9)</f>
        <v>3.3475865788358568</v>
      </c>
      <c r="Q9" s="119">
        <f>+IF('Data 2022'!L9=0,"",'Data 2022'!M9*1000000/'Data 2022'!C9)</f>
        <v>3465.1180708039601</v>
      </c>
      <c r="R9" s="119">
        <f>+IF('Data 2022'!O9=0,"",('Data 2022'!P9)*1000000/'Data 2022'!O9)</f>
        <v>324542.85714285716</v>
      </c>
      <c r="S9" s="119">
        <f>+IF('Data 2022'!O9=0,"",('Data 2022'!P9-'Data 2022'!Q9)*1000000/'Data 2022'!O9)</f>
        <v>277057.14285714284</v>
      </c>
      <c r="T9" s="120">
        <f>+IF('Data 2022'!O9=0,"",'Data 2022'!O9*1000/'Data 2022'!C9)</f>
        <v>1.3482799799684118</v>
      </c>
      <c r="U9" s="119">
        <f>+IF('Data 2022'!O9=0,"",'Data 2022'!P9*1000000/'Data 2022'!C9)</f>
        <v>437.57463692746256</v>
      </c>
      <c r="V9" s="119">
        <f>+IF('Data 2022'!X9=0,"",('Data 2022'!Y9)*1000000/'Data 2022'!X9)</f>
        <v>1333441.5584415584</v>
      </c>
      <c r="W9" s="119">
        <f>+IF('Data 2022'!X9=0,"",('Data 2022'!Y9-'Data 2022'!Z9)*1000000/'Data 2022'!X9)</f>
        <v>1076428.5714285714</v>
      </c>
      <c r="X9" s="120">
        <f>+IF('Data 2022'!X9=0,"",'Data 2022'!X9*1000/'Data 2022'!C9)</f>
        <v>1.1864863823722023</v>
      </c>
      <c r="Y9" s="119">
        <f>+IF('Data 2022'!X9=0,"",'Data 2022'!Y9*1000000/'Data 2022'!C9)</f>
        <v>1582.1102507800763</v>
      </c>
      <c r="Z9" s="119">
        <f>+IF('Data 2022'!AA9=0,"",('Data 2022'!AB9)*1000000/'Data 2022'!AA9)</f>
        <v>811425.70281124499</v>
      </c>
      <c r="AA9" s="119">
        <f>+IF('Data 2022'!AA9=0,"",('Data 2022'!AB9-'Data 2022'!AC9)*1000000/'Data 2022'!AA9)</f>
        <v>768453.81526104419</v>
      </c>
      <c r="AB9" s="120">
        <f>+IF('Data 2022'!AA9=0,"",'Data 2022'!AA9*1000/'Data 2022'!C9)</f>
        <v>1.9184098000693401</v>
      </c>
      <c r="AC9" s="119">
        <f>+IF('Data 2022'!AA9=0,"",'Data 2022'!AB9*1000000/'Data 2022'!C9)</f>
        <v>1556.6470203012443</v>
      </c>
      <c r="AD9" s="119">
        <f>+IF('Data 2022'!AD9=0,"",('Data 2022'!AE9)*1000000/'Data 2022'!AD9)</f>
        <v>38966.13190730838</v>
      </c>
      <c r="AE9" s="119">
        <f>+IF('Data 2022'!AD9=0,"",('Data 2022'!AE9-'Data 2022'!AF9)*1000000/'Data 2022'!AD9)</f>
        <v>36880.570409982174</v>
      </c>
      <c r="AF9" s="120">
        <f>+IF('Data 2022'!AD9=0,"",'Data 2022'!AD9*1000/'Data 2022'!C9)</f>
        <v>2.161100196463654</v>
      </c>
      <c r="AG9" s="119">
        <f>+IF('Data 2022'!AD9=0,"",'Data 2022'!AE9*1000000/'Data 2022'!C9)</f>
        <v>84.209715320312796</v>
      </c>
      <c r="AH9" s="119">
        <f>+IF('Data 2022'!AG9=0,"",('Data 2022'!AH9)*1000000/'Data 2022'!AG9)</f>
        <v>177476.09942638624</v>
      </c>
      <c r="AI9" s="119">
        <f>+IF('Data 2022'!AG9=0,"",('Data 2022'!AH9-'Data 2022'!AI9)*1000000/'Data 2022'!AG9)</f>
        <v>172409.17782026771</v>
      </c>
      <c r="AJ9" s="120">
        <f>+IF('Data 2022'!AG9=0,"",'Data 2022'!AG9*1000/'Data 2022'!C9)</f>
        <v>2.0147155129242265</v>
      </c>
      <c r="AK9" s="119">
        <f>+IF('Data 2022'!AG9=0,"",'Data 2022'!AH9*1000000/'Data 2022'!C9)</f>
        <v>357.56385068762279</v>
      </c>
      <c r="AL9" s="119">
        <f>+IF('Data 2022'!AJ9=0,"",('Data 2022'!AK9)*1000000/'Data 2022'!AJ9)</f>
        <v>245203.171456888</v>
      </c>
      <c r="AM9" s="119">
        <f>+IF('Data 2022'!AJ9=0,"",('Data 2022'!AK9-'Data 2022'!AL9)*1000000/'Data 2022'!AJ9)</f>
        <v>220713.57779980177</v>
      </c>
      <c r="AN9" s="120">
        <f>+IF('Data 2022'!AJ9=0,"",'Data 2022'!AJ9*1000/'Data 2022'!C9)</f>
        <v>3.8868985708232211</v>
      </c>
      <c r="AO9" s="119">
        <f>+IF('Data 2022'!AJ9=0,"",'Data 2022'!AK9*1000000/'Data 2022'!C9)</f>
        <v>953.07985669709922</v>
      </c>
      <c r="AP9" s="119">
        <f>+IF('Data 2022'!AM9=0,"",('Data 2022'!AN9)*1000000/'Data 2022'!AM9)</f>
        <v>56790.123456790119</v>
      </c>
      <c r="AQ9" s="119" t="e">
        <f>+IF('Data 2022'!AM9=0,"",('Data 2022'!AN9-'Data 2022'!#REF!)*1000000/'Data 2022'!AM9)</f>
        <v>#REF!</v>
      </c>
      <c r="AR9" s="120">
        <f>+IF('Data 2022'!AM9=0,"",'Data 2022'!AM9*1000/'Data 2022'!C9)</f>
        <v>0.93609152894949732</v>
      </c>
      <c r="AS9" s="119">
        <f>+IF('Data 2022'!AM9=0,"",'Data 2022'!AN9*1000000/'Data 2022'!C9)</f>
        <v>53.160753495897374</v>
      </c>
      <c r="AT9" s="119">
        <f>+IF('Data 2022'!AO9=0,"",('Data 2022'!AP9)*1000000/'Data 2022'!AO9)</f>
        <v>79270.072992700734</v>
      </c>
      <c r="AU9" s="119" t="e">
        <f>+IF('Data 2022'!AO9=0,"",('Data 2022'!AP9-'Data 2022'!#REF!)*1000000/'Data 2022'!AO9)</f>
        <v>#REF!</v>
      </c>
      <c r="AV9" s="120">
        <f>+IF('Data 2022'!AO9=0,"",'Data 2022'!AO9*1000/'Data 2022'!C9)</f>
        <v>1.5832659193343348</v>
      </c>
      <c r="AW9" s="119">
        <f>+IF('Data 2022'!AO9=0,"",'Data 2022'!AP9*1000000/'Data 2022'!C9)</f>
        <v>125.50560499248816</v>
      </c>
      <c r="AX9" s="119">
        <f>+IF('Data 2022'!U9=0,"",('Data 2022'!V9)*1000000/'Data 2022'!U9)</f>
        <v>929294.1176470588</v>
      </c>
      <c r="AY9" s="119">
        <f>+IF('Data 2022'!U9=0,"",('Data 2022'!V9-'Data 2022'!W9)*1000000/'Data 2022'!U9)</f>
        <v>453294.1176470588</v>
      </c>
      <c r="AZ9" s="120">
        <f>+IF('Data 2022'!U9=0,"",'Data 2022'!U9*1000/'Data 2022'!C9)</f>
        <v>0.32743942370661427</v>
      </c>
      <c r="BA9" s="119">
        <f>+IF('Data 2022'!U9=0,"",'Data 2022'!V9*1000000/'Data 2022'!C9)</f>
        <v>304.28753033629954</v>
      </c>
      <c r="BB9" s="119">
        <f>+IF(AT9="","",+IF('Data 2022'!BC9=0,0,('Data 2022'!BD9)*1000000/'Data 2022'!BC9))</f>
        <v>481951.52830529923</v>
      </c>
      <c r="BC9" s="119" t="e">
        <f>+IF(AU9="","",+IF('Data 2022'!BC9=0,"",('Data 2022'!BD9-'Data 2022'!BE9)*1000000/'Data 2022'!BC9))</f>
        <v>#REF!</v>
      </c>
      <c r="BD9" s="120">
        <f>+IF(AV9="","",IF('Data 2022'!BC9=0,"",'Data 2022'!BC9*1000/'Data 2022'!C9))</f>
        <v>21.298971454986713</v>
      </c>
      <c r="BE9" s="119">
        <f>+IF(AW9="","",IF('Data 2022'!BC9=0,"",('Data 2022'!BD9-'Data 2022'!BE9)*1000000/'Data 2022'!C9))</f>
        <v>9058.5538734157708</v>
      </c>
      <c r="BF9" s="119">
        <f>+IF('Data 2022'!BC9-'Data 2022'!BF9=0,"",('Data 2022'!BD9-'Data 2022'!BG9)*1000000/('Data 2022'!BC9-'Data 2022'!BF9))</f>
        <v>537093.33333333326</v>
      </c>
      <c r="BG9" s="119" t="e">
        <f>+IF('Data 2022'!BC9-'Data 2022'!BF9=0,"",('Data 2022'!BD9-'Data 2022'!BE9-'Data 2022'!BG9-'Data 2022'!#REF!)*1000000/('Data 2022'!BC9-'Data 2022'!BF9))</f>
        <v>#REF!</v>
      </c>
      <c r="BH9" s="120">
        <f>+IF('Data 2022'!BC9-'Data 2022'!BF9=0,"",('Data 2022'!BC9-'Data 2022'!BF9)*1000/'Data 2022'!C9)</f>
        <v>18.779614006702882</v>
      </c>
      <c r="BI9" s="119" t="e">
        <f>+IF('Data 2022'!BC9-'Data 2022'!BF9=0,"",('Data 2022'!BD9-'Data 2022'!BE9-'Data 2022'!BG9-'Data 2022'!#REF!)*1000000/'Data 2022'!C9)</f>
        <v>#REF!</v>
      </c>
      <c r="BJ9" s="119">
        <f>+IF('Data 2022'!BF9=0,"",('Data 2022'!BG9)*1000000/'Data 2022'!BF9)</f>
        <v>70917.431192660544</v>
      </c>
      <c r="BK9" s="119" t="e">
        <f>+IF('Data 2022'!BF9=0,"",('Data 2022'!BG9-'Data 2022'!#REF!)*1000000/'Data 2022'!BF9)</f>
        <v>#REF!</v>
      </c>
      <c r="BL9" s="120">
        <f>+IF('Data 2022'!BF9=0,"",'Data 2022'!BF9*1000/'Data 2022'!C9)</f>
        <v>2.5193574482838326</v>
      </c>
      <c r="BM9" s="119" t="e">
        <f>+IF('Data 2022'!BF9=0,"",('Data 2022'!BG9-'Data 2022'!#REF!)*1000000/'Data 2022'!C9)</f>
        <v>#REF!</v>
      </c>
      <c r="BN9" s="119">
        <f>+IF('Data 2022'!L9+'Data 2022'!O9+'Data 2022'!X9+'Data 2022'!AA9=0,"",('Data 2022'!M9+'Data 2022'!P9+'Data 2022'!Y9+'Data 2022'!AB9)*1000000/('Data 2022'!L9+'Data 2022'!O9+'Data 2022'!X9+'Data 2022'!AA9))</f>
        <v>902661.72839506168</v>
      </c>
      <c r="BO9" s="119">
        <f>+IF('Data 2022'!L9+'Data 2022'!O9+'Data 2022'!X9+'Data 2022'!AA9=0,"",('Data 2022'!M9-'Data 2022'!N9+'Data 2022'!P9-'Data 2022'!Q9+'Data 2022'!Y9-'Data 2022'!Z9+'Data 2022'!AB9-'Data 2022'!AC9)*1000000/('Data 2022'!L9+'Data 2022'!O9+'Data 2022'!X9+'Data 2022'!AA9))</f>
        <v>799007.4074074073</v>
      </c>
      <c r="BP9" s="120">
        <f>+('Data 2022'!L9+'Data 2022'!O9+'Data 2022'!X9+'Data 2022'!AA9)*1000/'Data 2022'!C9</f>
        <v>7.8007627412458103</v>
      </c>
      <c r="BQ9" s="119">
        <f>+('Data 2022'!M9-'Data 2022'!N9+'Data 2022'!P9-'Data 2022'!Q9+'Data 2022'!Y9-'Data 2022'!Z9+'Data 2022'!AB9-'Data 2022'!AC9)*1000000/('Data 2022'!C9)</f>
        <v>6232.8672136831146</v>
      </c>
      <c r="BR9" s="122">
        <f>+IF('Data 2022'!AU9=0,"",'Data 2022'!AU9*1000/'Data 2022'!$C9)</f>
        <v>1.117146269116684</v>
      </c>
      <c r="BS9" s="122">
        <f>+IF('Data 2022'!AV9=0,"",'Data 2022'!AV9*1000/'Data 2022'!$C9)</f>
        <v>0.26965599599368234</v>
      </c>
      <c r="BT9" s="122">
        <f>+IF('Data 2022'!AS9=0,"",'Data 2022'!AS9*1000/'Data 2022'!$C9)</f>
        <v>0.11556685542586387</v>
      </c>
      <c r="BU9" s="122">
        <f>+IF('Data 2022'!AT9=0,"",'Data 2022'!AT9*1000/'Data 2022'!$C9)</f>
        <v>0.11556685542586387</v>
      </c>
      <c r="BV9" s="122">
        <f>+IF('Data 2022'!AU9=0,"",'Data 2022'!AU9*1000/'Data 2022'!$C9)</f>
        <v>1.117146269116684</v>
      </c>
      <c r="BW9" s="122">
        <f>+IF('Data 2022'!AV9=0,"",'Data 2022'!AV9*1000/'Data 2022'!$C9)</f>
        <v>0.26965599599368234</v>
      </c>
      <c r="BX9" s="122">
        <f>+IF('Data 2022'!AW9=0,"",'Data 2022'!AW9*1000/'Data 2022'!$C9)</f>
        <v>1.0786239839747294</v>
      </c>
      <c r="BY9" s="122">
        <f>+IF('Data 2022'!AX9=0,"",'Data 2022'!AX9*1000/'Data 2022'!$C9)</f>
        <v>0.1926114257097731</v>
      </c>
      <c r="BZ9" s="122">
        <f>+IF('Data 2022'!AY9=0,"",'Data 2022'!AY9*1000/'Data 2022'!$C9)</f>
        <v>0.57783427712931934</v>
      </c>
      <c r="CA9" s="122">
        <f>+IF('Data 2022'!AZ9=0,"",'Data 2022'!AZ9*1000/'Data 2022'!$C9)</f>
        <v>0.23113371085172774</v>
      </c>
      <c r="CB9" s="122">
        <f>+IF('Data 2022'!BA9=0,"",'Data 2022'!BA9*1000/'Data 2022'!$C9)</f>
        <v>2.8891713856465966</v>
      </c>
      <c r="CC9" s="122">
        <f>+IF('Data 2022'!BB9=0,"",'Data 2022'!BB9*1000/'Data 2022'!$C9)</f>
        <v>0.80896798798104708</v>
      </c>
    </row>
    <row r="10" spans="1:81" x14ac:dyDescent="0.25">
      <c r="A10" s="92" t="s">
        <v>7</v>
      </c>
      <c r="B10" s="119">
        <f>+IF('Data 2022'!D10=0,"",('Data 2022'!E10)*1000000/'Data 2022'!D10)</f>
        <v>261756.82889936827</v>
      </c>
      <c r="C10" s="119" t="e">
        <f>+IF('Data 2022'!D10=0,"",('Data 2022'!E10-'Data 2022'!#REF!)*1000000/'Data 2022'!D10)</f>
        <v>#REF!</v>
      </c>
      <c r="D10" s="120">
        <f>+IF('Data 2022'!D10=0,"",'Data 2022'!D10*1000/'Data 2022'!C10)</f>
        <v>1.9726195699868363</v>
      </c>
      <c r="E10" s="119">
        <f>+IF('Data 2022'!D10=0,"",'Data 2022'!E10*1000000/'Data 2022'!C10)</f>
        <v>516.34664326458972</v>
      </c>
      <c r="F10" s="121">
        <f>+IF('Data 2022'!F10=0,"",('Data 2022'!G10)*1000000/'Data 2022'!F10)</f>
        <v>1208581.3734713076</v>
      </c>
      <c r="G10" s="121">
        <f>+IF('Data 2022'!F10=0,"",('Data 2022'!G10-'Data 2022'!H10)*1000000/'Data 2022'!F10)</f>
        <v>941052.68109125108</v>
      </c>
      <c r="H10" s="120">
        <f>+IF('Data 2022'!F10=0,"",'Data 2022'!F10*1000/'Data 2022'!C10)</f>
        <v>0.18657305835892934</v>
      </c>
      <c r="I10" s="119">
        <f>+IF('Data 2022'!F10=0,"",'Data 2022'!G10*1000000/'Data 2022'!C10)</f>
        <v>225.48872312417728</v>
      </c>
      <c r="J10" s="119">
        <f>+IF('Data 2022'!I10=0,"",('Data 2022'!J10)*1000000/'Data 2022'!I10)</f>
        <v>1940580.5555555555</v>
      </c>
      <c r="K10" s="119">
        <f>+IF('Data 2022'!I10=0,"",('Data 2022'!J10-'Data 2022'!K10)*1000000/'Data 2022'!I10)</f>
        <v>1541083.888888889</v>
      </c>
      <c r="L10" s="120">
        <f>+IF('Data 2022'!I10=0,"",'Data 2022'!I10*1000/'Data 2022'!C10)</f>
        <v>0.39491004826678366</v>
      </c>
      <c r="M10" s="119">
        <f>+IF('Data 2022'!I10=0,"",'Data 2022'!J10*1000000/'Data 2022'!C10)</f>
        <v>766.35476086002632</v>
      </c>
      <c r="N10" s="119">
        <f>+IF('Data 2022'!L10=0,"",('Data 2022'!M10)*1000000/'Data 2022'!L10)</f>
        <v>829824.60513088864</v>
      </c>
      <c r="O10" s="119">
        <f>+IF('Data 2022'!L10=0,"",('Data 2022'!M10-'Data 2022'!N10)*1000000/'Data 2022'!L10)</f>
        <v>720458.75046475441</v>
      </c>
      <c r="P10" s="120">
        <f>+IF('Data 2022'!L10=0,"",'Data 2022'!L10*1000/'Data 2022'!C10)</f>
        <v>3.1864414216761738</v>
      </c>
      <c r="Q10" s="119">
        <f>+IF('Data 2022'!L10=0,"",'Data 2022'!M10*1000000/'Data 2022'!C10)</f>
        <v>2644.187494515138</v>
      </c>
      <c r="R10" s="119">
        <f>+IF('Data 2022'!O10=0,"",('Data 2022'!P10)*1000000/'Data 2022'!O10)</f>
        <v>162539.52676111768</v>
      </c>
      <c r="S10" s="119">
        <f>+IF('Data 2022'!O10=0,"",('Data 2022'!P10-'Data 2022'!Q10)*1000000/'Data 2022'!O10)</f>
        <v>161367.33815426996</v>
      </c>
      <c r="T10" s="120">
        <f>+IF('Data 2022'!O10=0,"",'Data 2022'!O10*1000/'Data 2022'!C10)</f>
        <v>3.5678806494076349</v>
      </c>
      <c r="U10" s="119">
        <f>+IF('Data 2022'!O10=0,"",'Data 2022'!P10*1000000/'Data 2022'!C10)</f>
        <v>579.92163229486619</v>
      </c>
      <c r="V10" s="119">
        <f>+IF('Data 2022'!X10=0,"",('Data 2022'!Y10)*1000000/'Data 2022'!X10)</f>
        <v>1470427.45770209</v>
      </c>
      <c r="W10" s="119">
        <f>+IF('Data 2022'!X10=0,"",('Data 2022'!Y10-'Data 2022'!Z10)*1000000/'Data 2022'!X10)</f>
        <v>1096368.424932729</v>
      </c>
      <c r="X10" s="120">
        <f>+IF('Data 2022'!X10=0,"",'Data 2022'!X10*1000/'Data 2022'!C10)</f>
        <v>2.3807810443176831</v>
      </c>
      <c r="Y10" s="119">
        <f>+IF('Data 2022'!X10=0,"",'Data 2022'!Y10*1000000/'Data 2022'!C10)</f>
        <v>3500.7658183413778</v>
      </c>
      <c r="Z10" s="119">
        <f>+IF('Data 2022'!AA10=0,"",('Data 2022'!AB10)*1000000/'Data 2022'!AA10)</f>
        <v>885158.96642824926</v>
      </c>
      <c r="AA10" s="119">
        <f>+IF('Data 2022'!AA10=0,"",('Data 2022'!AB10-'Data 2022'!AC10)*1000000/'Data 2022'!AA10)</f>
        <v>805999.5972678652</v>
      </c>
      <c r="AB10" s="120">
        <f>+IF('Data 2022'!AA10=0,"",'Data 2022'!AA10*1000/'Data 2022'!C10)</f>
        <v>2.7238262395787625</v>
      </c>
      <c r="AC10" s="119">
        <f>+IF('Data 2022'!AA10=0,"",'Data 2022'!AB10*1000000/'Data 2022'!C10)</f>
        <v>2411.0192189556824</v>
      </c>
      <c r="AD10" s="119">
        <f>+IF('Data 2022'!AD10=0,"",('Data 2022'!AE10)*1000000/'Data 2022'!AD10)</f>
        <v>28515.905098520601</v>
      </c>
      <c r="AE10" s="119">
        <f>+IF('Data 2022'!AD10=0,"",('Data 2022'!AE10-'Data 2022'!AF10)*1000000/'Data 2022'!AD10)</f>
        <v>28515.905098520601</v>
      </c>
      <c r="AF10" s="120">
        <f>+IF('Data 2022'!AD10=0,"",'Data 2022'!AD10*1000/'Data 2022'!C10)</f>
        <v>4.1464677490127251</v>
      </c>
      <c r="AG10" s="119">
        <f>+IF('Data 2022'!AD10=0,"",'Data 2022'!AE10*1000000/'Data 2022'!C10)</f>
        <v>118.24028082492322</v>
      </c>
      <c r="AH10" s="119">
        <f>+IF('Data 2022'!AG10=0,"",('Data 2022'!AH10)*1000000/'Data 2022'!AG10)</f>
        <v>147682.9134245466</v>
      </c>
      <c r="AI10" s="119">
        <f>+IF('Data 2022'!AG10=0,"",('Data 2022'!AH10-'Data 2022'!AI10)*1000000/'Data 2022'!AG10)</f>
        <v>147682.9134245466</v>
      </c>
      <c r="AJ10" s="120">
        <f>+IF('Data 2022'!AG10=0,"",'Data 2022'!AG10*1000/'Data 2022'!C10)</f>
        <v>3.0338745063624395</v>
      </c>
      <c r="AK10" s="119">
        <f>+IF('Data 2022'!AG10=0,"",'Data 2022'!AH10*1000000/'Data 2022'!C10)</f>
        <v>448.05142606406321</v>
      </c>
      <c r="AL10" s="119">
        <f>+IF('Data 2022'!AJ10=0,"",('Data 2022'!AK10)*1000000/'Data 2022'!AJ10)</f>
        <v>294644.69029652566</v>
      </c>
      <c r="AM10" s="119">
        <f>+IF('Data 2022'!AJ10=0,"",('Data 2022'!AK10-'Data 2022'!AL10)*1000000/'Data 2022'!AJ10)</f>
        <v>286549.34912665724</v>
      </c>
      <c r="AN10" s="120">
        <f>+IF('Data 2022'!AJ10=0,"",'Data 2022'!AJ10*1000/'Data 2022'!C10)</f>
        <v>4.3786309784993422</v>
      </c>
      <c r="AO10" s="119">
        <f>+IF('Data 2022'!AJ10=0,"",'Data 2022'!AK10*1000000/'Data 2022'!C10)</f>
        <v>1290.1403685827117</v>
      </c>
      <c r="AP10" s="119">
        <f>+IF('Data 2022'!AM10=0,"",('Data 2022'!AN10)*1000000/'Data 2022'!AM10)</f>
        <v>64526.45</v>
      </c>
      <c r="AQ10" s="119" t="e">
        <f>+IF('Data 2022'!AM10=0,"",('Data 2022'!AN10-'Data 2022'!#REF!)*1000000/'Data 2022'!AM10)</f>
        <v>#REF!</v>
      </c>
      <c r="AR10" s="120">
        <f>+IF('Data 2022'!AM10=0,"",'Data 2022'!AM10*1000/'Data 2022'!C10)</f>
        <v>0.87757788503729706</v>
      </c>
      <c r="AS10" s="119">
        <f>+IF('Data 2022'!AM10=0,"",'Data 2022'!AN10*1000000/'Data 2022'!C10)</f>
        <v>56.626985519964897</v>
      </c>
      <c r="AT10" s="119">
        <f>+IF('Data 2022'!AO10=0,"",('Data 2022'!AP10)*1000000/'Data 2022'!AO10)</f>
        <v>80849.947487206999</v>
      </c>
      <c r="AU10" s="119" t="e">
        <f>+IF('Data 2022'!AO10=0,"",('Data 2022'!AP10-'Data 2022'!#REF!)*1000000/'Data 2022'!AO10)</f>
        <v>#REF!</v>
      </c>
      <c r="AV10" s="120">
        <f>+IF('Data 2022'!AO10=0,"",'Data 2022'!AO10*1000/'Data 2022'!C10)</f>
        <v>1.9636243966652041</v>
      </c>
      <c r="AW10" s="119">
        <f>+IF('Data 2022'!AO10=0,"",'Data 2022'!AP10*1000000/'Data 2022'!C10)</f>
        <v>158.75892935498027</v>
      </c>
      <c r="AX10" s="119">
        <f>+IF('Data 2022'!U10=0,"",('Data 2022'!V10)*1000000/'Data 2022'!U10)</f>
        <v>591907.88321167883</v>
      </c>
      <c r="AY10" s="119">
        <f>+IF('Data 2022'!U10=0,"",('Data 2022'!V10-'Data 2022'!W10)*1000000/'Data 2022'!U10)</f>
        <v>295953.91727493919</v>
      </c>
      <c r="AZ10" s="120">
        <f>+IF('Data 2022'!U10=0,"",'Data 2022'!U10*1000/'Data 2022'!C10)</f>
        <v>0.90171127687582275</v>
      </c>
      <c r="BA10" s="119">
        <f>+IF('Data 2022'!U10=0,"",'Data 2022'!V10*1000000/'Data 2022'!C10)</f>
        <v>533.73001316366833</v>
      </c>
      <c r="BB10" s="119">
        <f>+IF(AT10="","",+IF('Data 2022'!BC10=0,0,('Data 2022'!BD10)*1000000/'Data 2022'!BC10))</f>
        <v>445891.58642238739</v>
      </c>
      <c r="BC10" s="119" t="e">
        <f>+IF(AU10="","",+IF('Data 2022'!BC10=0,"",('Data 2022'!BD10-'Data 2022'!BE10)*1000000/'Data 2022'!BC10))</f>
        <v>#REF!</v>
      </c>
      <c r="BD10" s="120">
        <f>+IF(AV10="","",IF('Data 2022'!BC10=0,"",'Data 2022'!BC10*1000/'Data 2022'!C10))</f>
        <v>29.714918824045633</v>
      </c>
      <c r="BE10" s="119">
        <f>+IF(AW10="","",IF('Data 2022'!BC10=0,"",('Data 2022'!BD10-'Data 2022'!BE10)*1000000/'Data 2022'!C10))</f>
        <v>11280.802720491443</v>
      </c>
      <c r="BF10" s="119">
        <f>+IF('Data 2022'!BC10-'Data 2022'!BF10=0,"",('Data 2022'!BD10-'Data 2022'!BG10)*1000000/('Data 2022'!BC10-'Data 2022'!BF10))</f>
        <v>485018.37695035693</v>
      </c>
      <c r="BG10" s="119" t="e">
        <f>+IF('Data 2022'!BC10-'Data 2022'!BF10=0,"",('Data 2022'!BD10-'Data 2022'!BE10-'Data 2022'!BG10-'Data 2022'!#REF!)*1000000/('Data 2022'!BC10-'Data 2022'!BF10))</f>
        <v>#REF!</v>
      </c>
      <c r="BH10" s="120">
        <f>+IF('Data 2022'!BC10-'Data 2022'!BF10=0,"",('Data 2022'!BC10-'Data 2022'!BF10)*1000/'Data 2022'!C10)</f>
        <v>26.873716542343132</v>
      </c>
      <c r="BI10" s="119" t="e">
        <f>+IF('Data 2022'!BC10-'Data 2022'!BF10=0,"",('Data 2022'!BD10-'Data 2022'!BE10-'Data 2022'!BG10-'Data 2022'!#REF!)*1000000/'Data 2022'!C10)</f>
        <v>#REF!</v>
      </c>
      <c r="BJ10" s="119">
        <f>+IF('Data 2022'!BF10=0,"",('Data 2022'!BG10)*1000000/'Data 2022'!BF10)</f>
        <v>75808.018408982098</v>
      </c>
      <c r="BK10" s="119" t="e">
        <f>+IF('Data 2022'!BF10=0,"",('Data 2022'!BG10-'Data 2022'!#REF!)*1000000/'Data 2022'!BF10)</f>
        <v>#REF!</v>
      </c>
      <c r="BL10" s="120">
        <f>+IF('Data 2022'!BF10=0,"",'Data 2022'!BF10*1000/'Data 2022'!C10)</f>
        <v>2.8412022817025013</v>
      </c>
      <c r="BM10" s="119" t="e">
        <f>+IF('Data 2022'!BF10=0,"",('Data 2022'!BG10-'Data 2022'!#REF!)*1000000/'Data 2022'!C10)</f>
        <v>#REF!</v>
      </c>
      <c r="BN10" s="119">
        <f>+IF('Data 2022'!L10+'Data 2022'!O10+'Data 2022'!X10+'Data 2022'!AA10=0,"",('Data 2022'!M10+'Data 2022'!P10+'Data 2022'!Y10+'Data 2022'!AB10)*1000000/('Data 2022'!L10+'Data 2022'!O10+'Data 2022'!X10+'Data 2022'!AA10))</f>
        <v>770381.02603000763</v>
      </c>
      <c r="BO10" s="119">
        <f>+IF('Data 2022'!L10+'Data 2022'!O10+'Data 2022'!X10+'Data 2022'!AA10=0,"",('Data 2022'!M10-'Data 2022'!N10+'Data 2022'!P10-'Data 2022'!Q10+'Data 2022'!Y10-'Data 2022'!Z10+'Data 2022'!AB10-'Data 2022'!AC10)*1000000/('Data 2022'!L10+'Data 2022'!O10+'Data 2022'!X10+'Data 2022'!AA10))</f>
        <v>647364.93441622111</v>
      </c>
      <c r="BP10" s="120">
        <f>+('Data 2022'!L10+'Data 2022'!O10+'Data 2022'!X10+'Data 2022'!AA10)*1000/'Data 2022'!C10</f>
        <v>11.858929354980255</v>
      </c>
      <c r="BQ10" s="119">
        <f>+('Data 2022'!M10-'Data 2022'!N10+'Data 2022'!P10-'Data 2022'!Q10+'Data 2022'!Y10-'Data 2022'!Z10+'Data 2022'!AB10-'Data 2022'!AC10)*1000000/('Data 2022'!C10)</f>
        <v>7677.0550241333922</v>
      </c>
      <c r="BR10" s="122">
        <f>+IF('Data 2022'!AU10=0,"",'Data 2022'!AU10*1000/'Data 2022'!$C10)</f>
        <v>1.5357612988152698</v>
      </c>
      <c r="BS10" s="122">
        <f>+IF('Data 2022'!AV10=0,"",'Data 2022'!AV10*1000/'Data 2022'!$C10)</f>
        <v>0.1755155770074594</v>
      </c>
      <c r="BT10" s="122">
        <f>+IF('Data 2022'!AS10=0,"",'Data 2022'!AS10*1000/'Data 2022'!$C10)</f>
        <v>4.387889425186485E-2</v>
      </c>
      <c r="BU10" s="122">
        <f>+IF('Data 2022'!AT10=0,"",'Data 2022'!AT10*1000/'Data 2022'!$C10)</f>
        <v>0.13163668275559456</v>
      </c>
      <c r="BV10" s="122">
        <f>+IF('Data 2022'!AU10=0,"",'Data 2022'!AU10*1000/'Data 2022'!$C10)</f>
        <v>1.5357612988152698</v>
      </c>
      <c r="BW10" s="122">
        <f>+IF('Data 2022'!AV10=0,"",'Data 2022'!AV10*1000/'Data 2022'!$C10)</f>
        <v>0.1755155770074594</v>
      </c>
      <c r="BX10" s="122">
        <f>+IF('Data 2022'!AW10=0,"",'Data 2022'!AW10*1000/'Data 2022'!$C10)</f>
        <v>1.2724879333040808</v>
      </c>
      <c r="BY10" s="122">
        <f>+IF('Data 2022'!AX10=0,"",'Data 2022'!AX10*1000/'Data 2022'!$C10)</f>
        <v>0.13163668275559456</v>
      </c>
      <c r="BZ10" s="122">
        <f>+IF('Data 2022'!AY10=0,"",'Data 2022'!AY10*1000/'Data 2022'!$C10)</f>
        <v>0.92145677928916192</v>
      </c>
      <c r="CA10" s="122">
        <f>+IF('Data 2022'!AZ10=0,"",'Data 2022'!AZ10*1000/'Data 2022'!$C10)</f>
        <v>0.30715225976305399</v>
      </c>
      <c r="CB10" s="122">
        <f>+IF('Data 2022'!BA10=0,"",'Data 2022'!BA10*1000/'Data 2022'!$C10)</f>
        <v>3.8174637999122423</v>
      </c>
      <c r="CC10" s="122">
        <f>+IF('Data 2022'!BB10=0,"",'Data 2022'!BB10*1000/'Data 2022'!$C10)</f>
        <v>0.78982009653356733</v>
      </c>
    </row>
    <row r="11" spans="1:81" x14ac:dyDescent="0.25">
      <c r="A11" s="92" t="s">
        <v>8</v>
      </c>
      <c r="B11" s="119">
        <f>+IF('Data 2022'!D11=0,"",('Data 2022'!E11)*1000000/'Data 2022'!D11)</f>
        <v>244019.13875598088</v>
      </c>
      <c r="C11" s="119">
        <f>+IF('Data 2022'!D11=0,"",('Data 2022'!E11-'Data 2022'!F32)*1000000/'Data 2022'!D11)</f>
        <v>244019.13875598088</v>
      </c>
      <c r="D11" s="120">
        <f>+IF('Data 2022'!D11=0,"",'Data 2022'!D11*1000/'Data 2022'!C11)</f>
        <v>1.2150809569489258</v>
      </c>
      <c r="E11" s="119">
        <f>+IF('Data 2022'!D11=0,"",'Data 2022'!E11*1000000/'Data 2022'!C11)</f>
        <v>296.50300863346996</v>
      </c>
      <c r="F11" s="121" t="str">
        <f>+IF('Data 2022'!F11=0,"",('Data 2022'!G11)*1000000/'Data 2022'!F11)</f>
        <v/>
      </c>
      <c r="G11" s="121" t="str">
        <f>+IF('Data 2022'!F11=0,"",('Data 2022'!G11-'Data 2022'!H11)*1000000/'Data 2022'!F11)</f>
        <v/>
      </c>
      <c r="H11" s="120" t="str">
        <f>+IF('Data 2022'!F11=0,"",'Data 2022'!F11*1000/'Data 2022'!C11)</f>
        <v/>
      </c>
      <c r="I11" s="119" t="str">
        <f>+IF('Data 2022'!F11=0,"",'Data 2022'!G11*1000000/'Data 2022'!C11)</f>
        <v/>
      </c>
      <c r="J11" s="119">
        <f>+IF('Data 2022'!I11=0,"",('Data 2022'!J11)*1000000/'Data 2022'!I11)</f>
        <v>1687258.6872586873</v>
      </c>
      <c r="K11" s="119">
        <f>+IF('Data 2022'!I11=0,"",('Data 2022'!J11-'Data 2022'!K11)*1000000/'Data 2022'!I11)</f>
        <v>1409266.4092664092</v>
      </c>
      <c r="L11" s="120">
        <f>+IF('Data 2022'!I11=0,"",'Data 2022'!I11*1000/'Data 2022'!C11)</f>
        <v>0.37644254527484666</v>
      </c>
      <c r="M11" s="119">
        <f>+IF('Data 2022'!I11=0,"",'Data 2022'!J11*1000000/'Data 2022'!C11)</f>
        <v>635.15595476875671</v>
      </c>
      <c r="N11" s="119">
        <f>+IF('Data 2022'!L11=0,"",('Data 2022'!M11)*1000000/'Data 2022'!L11)</f>
        <v>506787.33031674207</v>
      </c>
      <c r="O11" s="119">
        <f>+IF('Data 2022'!L11=0,"",('Data 2022'!M11-'Data 2022'!N11)*1000000/'Data 2022'!L11)</f>
        <v>457918.55203619908</v>
      </c>
      <c r="P11" s="120">
        <f>+IF('Data 2022'!L11=0,"",'Data 2022'!L11*1000/'Data 2022'!C11)</f>
        <v>1.6060579634312957</v>
      </c>
      <c r="Q11" s="119">
        <f>+IF('Data 2022'!L11=0,"",'Data 2022'!M11*1000000/'Data 2022'!C11)</f>
        <v>813.92982762129009</v>
      </c>
      <c r="R11" s="119">
        <f>+IF('Data 2022'!O11=0,"",('Data 2022'!P11)*1000000/'Data 2022'!O11)</f>
        <v>90625</v>
      </c>
      <c r="S11" s="119">
        <f>+IF('Data 2022'!O11=0,"",('Data 2022'!P11-'Data 2022'!Q11)*1000000/'Data 2022'!O11)</f>
        <v>90625</v>
      </c>
      <c r="T11" s="120">
        <f>+IF('Data 2022'!O11=0,"",'Data 2022'!O11*1000/'Data 2022'!C11)</f>
        <v>4.1859248277666348</v>
      </c>
      <c r="U11" s="119">
        <f>+IF('Data 2022'!O11=0,"",'Data 2022'!P11*1000000/'Data 2022'!C11)</f>
        <v>379.34943751635126</v>
      </c>
      <c r="V11" s="119">
        <f>+IF('Data 2022'!X11=0,"",('Data 2022'!Y11)*1000000/'Data 2022'!X11)</f>
        <v>1351016.7992926615</v>
      </c>
      <c r="W11" s="119">
        <f>+IF('Data 2022'!X11=0,"",('Data 2022'!Y11-'Data 2022'!Z11)*1000000/'Data 2022'!X11)</f>
        <v>1171529.619805482</v>
      </c>
      <c r="X11" s="120">
        <f>+IF('Data 2022'!X11=0,"",'Data 2022'!X11*1000/'Data 2022'!C11)</f>
        <v>1.6438475625708555</v>
      </c>
      <c r="Y11" s="119">
        <f>+IF('Data 2022'!X11=0,"",'Data 2022'!Y11*1000000/'Data 2022'!C11)</f>
        <v>2220.8656725095202</v>
      </c>
      <c r="Z11" s="119">
        <f>+IF('Data 2022'!AA11=0,"",('Data 2022'!AB11)*1000000/'Data 2022'!AA11)</f>
        <v>583400.48348106374</v>
      </c>
      <c r="AA11" s="119">
        <f>+IF('Data 2022'!AA11=0,"",('Data 2022'!AB11-'Data 2022'!AC11)*1000000/'Data 2022'!AA11)</f>
        <v>512489.92747784051</v>
      </c>
      <c r="AB11" s="120">
        <f>+IF('Data 2022'!AA11=0,"",'Data 2022'!AA11*1000/'Data 2022'!C11)</f>
        <v>1.8037266358536088</v>
      </c>
      <c r="AC11" s="119">
        <f>+IF('Data 2022'!AA11=0,"",'Data 2022'!AB11*1000000/'Data 2022'!C11)</f>
        <v>1052.2949914246678</v>
      </c>
      <c r="AD11" s="119">
        <f>+IF('Data 2022'!AD11=0,"",('Data 2022'!AE11)*1000000/'Data 2022'!AD11)</f>
        <v>24336.283185840708</v>
      </c>
      <c r="AE11" s="119">
        <f>+IF('Data 2022'!AD11=0,"",('Data 2022'!AE11-'Data 2022'!AF11)*1000000/'Data 2022'!AD11)</f>
        <v>24336.283185840708</v>
      </c>
      <c r="AF11" s="120">
        <f>+IF('Data 2022'!AD11=0,"",'Data 2022'!AD11*1000/'Data 2022'!C11)</f>
        <v>1.9708729397401239</v>
      </c>
      <c r="AG11" s="119">
        <f>+IF('Data 2022'!AD11=0,"",'Data 2022'!AE11*1000000/'Data 2022'!C11)</f>
        <v>47.963721984826023</v>
      </c>
      <c r="AH11" s="119">
        <f>+IF('Data 2022'!AG11=0,"",('Data 2022'!AH11)*1000000/'Data 2022'!AG11)</f>
        <v>212574.85029940121</v>
      </c>
      <c r="AI11" s="119">
        <f>+IF('Data 2022'!AG11=0,"",('Data 2022'!AH11-'Data 2022'!AI11)*1000000/'Data 2022'!AG11)</f>
        <v>212574.85029940121</v>
      </c>
      <c r="AJ11" s="120">
        <f>+IF('Data 2022'!AG11=0,"",'Data 2022'!AG11*1000/'Data 2022'!C11)</f>
        <v>0.48545100433126942</v>
      </c>
      <c r="AK11" s="119">
        <f>+IF('Data 2022'!AG11=0,"",'Data 2022'!AH11*1000000/'Data 2022'!C11)</f>
        <v>103.19467457341356</v>
      </c>
      <c r="AL11" s="119">
        <f>+IF('Data 2022'!AJ11=0,"",('Data 2022'!AK11)*1000000/'Data 2022'!AJ11)</f>
        <v>295657.34681737062</v>
      </c>
      <c r="AM11" s="119">
        <f>+IF('Data 2022'!AJ11=0,"",('Data 2022'!AK11-'Data 2022'!AL11)*1000000/'Data 2022'!AJ11)</f>
        <v>291493.15883402736</v>
      </c>
      <c r="AN11" s="120">
        <f>+IF('Data 2022'!AJ11=0,"",'Data 2022'!AJ11*1000/'Data 2022'!C11)</f>
        <v>2.4432429289846227</v>
      </c>
      <c r="AO11" s="119">
        <f>+IF('Data 2022'!AJ11=0,"",'Data 2022'!AK11*1000000/'Data 2022'!C11)</f>
        <v>722.362722013895</v>
      </c>
      <c r="AP11" s="119">
        <f>+IF('Data 2022'!AM11=0,"",('Data 2022'!AN11)*1000000/'Data 2022'!AM11)</f>
        <v>90909.090909090897</v>
      </c>
      <c r="AQ11" s="119" t="e">
        <f>+IF('Data 2022'!AM11=0,"",('Data 2022'!AN11-'Data 2022'!#REF!)*1000000/'Data 2022'!AM11)</f>
        <v>#REF!</v>
      </c>
      <c r="AR11" s="120">
        <f>+IF('Data 2022'!AM11=0,"",'Data 2022'!AM11*1000/'Data 2022'!C11)</f>
        <v>3.197581465655068E-2</v>
      </c>
      <c r="AS11" s="119">
        <f>+IF('Data 2022'!AM11=0,"",'Data 2022'!AN11*1000000/'Data 2022'!C11)</f>
        <v>2.9068922415046075</v>
      </c>
      <c r="AT11" s="119">
        <f>+IF('Data 2022'!AO11=0,"",('Data 2022'!AP11)*1000000/'Data 2022'!AO11)</f>
        <v>81081.08108108108</v>
      </c>
      <c r="AU11" s="119" t="e">
        <f>+IF('Data 2022'!AO11=0,"",('Data 2022'!AP11-'Data 2022'!#REF!)*1000000/'Data 2022'!AO11)</f>
        <v>#REF!</v>
      </c>
      <c r="AV11" s="120">
        <f>+IF('Data 2022'!AO11=0,"",'Data 2022'!AO11*1000/'Data 2022'!C11)</f>
        <v>0.37644254527484666</v>
      </c>
      <c r="AW11" s="119">
        <f>+IF('Data 2022'!AO11=0,"",'Data 2022'!AP11*1000000/'Data 2022'!C11)</f>
        <v>30.522368535798378</v>
      </c>
      <c r="AX11" s="119">
        <f>+IF('Data 2022'!U11=0,"",('Data 2022'!V11)*1000000/'Data 2022'!U11)</f>
        <v>513812.15469613264</v>
      </c>
      <c r="AY11" s="119">
        <f>+IF('Data 2022'!U11=0,"",('Data 2022'!V11-'Data 2022'!W11)*1000000/'Data 2022'!U11)</f>
        <v>272559.85267034988</v>
      </c>
      <c r="AZ11" s="120">
        <f>+IF('Data 2022'!U11=0,"",'Data 2022'!U11*1000/'Data 2022'!C11)</f>
        <v>0.78922124356850087</v>
      </c>
      <c r="BA11" s="119">
        <f>+IF('Data 2022'!U11=0,"",'Data 2022'!V11*1000000/'Data 2022'!C11)</f>
        <v>405.51146768989275</v>
      </c>
      <c r="BB11" s="119">
        <f>+IF(AT11="","",+IF('Data 2022'!BC11=0,0,('Data 2022'!BD11)*1000000/'Data 2022'!BC11))</f>
        <v>396411.0929853181</v>
      </c>
      <c r="BC11" s="119" t="e">
        <f>+IF(AU11="","",+IF('Data 2022'!BC11=0,"",('Data 2022'!BD11-'Data 2022'!BE11)*1000000/'Data 2022'!BC11))</f>
        <v>#REF!</v>
      </c>
      <c r="BD11" s="120">
        <f>+IF(AV11="","",IF('Data 2022'!BC11=0,"",'Data 2022'!BC11*1000/'Data 2022'!C11))</f>
        <v>16.92828696840208</v>
      </c>
      <c r="BE11" s="119">
        <f>+IF(AW11="","",IF('Data 2022'!BC11=0,"",('Data 2022'!BD11-'Data 2022'!BE11)*1000000/'Data 2022'!C11))</f>
        <v>5903.8981424958574</v>
      </c>
      <c r="BF11" s="119">
        <f>+IF('Data 2022'!BC11-'Data 2022'!BF11=0,"",('Data 2022'!BD11-'Data 2022'!BG11)*1000000/('Data 2022'!BC11-'Data 2022'!BF11))</f>
        <v>404187.92891078652</v>
      </c>
      <c r="BG11" s="119" t="e">
        <f>+IF('Data 2022'!BC11-'Data 2022'!BF11=0,"",('Data 2022'!BD11-'Data 2022'!BE11-'Data 2022'!BG11-'Data 2022'!#REF!)*1000000/('Data 2022'!BC11-'Data 2022'!BF11))</f>
        <v>#REF!</v>
      </c>
      <c r="BH11" s="120">
        <f>+IF('Data 2022'!BC11-'Data 2022'!BF11=0,"",('Data 2022'!BC11-'Data 2022'!BF11)*1000/'Data 2022'!C11)</f>
        <v>16.519868608470688</v>
      </c>
      <c r="BI11" s="119" t="e">
        <f>+IF('Data 2022'!BC11-'Data 2022'!BF11=0,"",('Data 2022'!BD11-'Data 2022'!BE11-'Data 2022'!BG11-'Data 2022'!#REF!)*1000000/'Data 2022'!C11)</f>
        <v>#REF!</v>
      </c>
      <c r="BJ11" s="119">
        <f>+IF('Data 2022'!BF11=0,"",('Data 2022'!BG11)*1000000/'Data 2022'!BF11)</f>
        <v>81850.533807829197</v>
      </c>
      <c r="BK11" s="119" t="e">
        <f>+IF('Data 2022'!BF11=0,"",('Data 2022'!BG11-'Data 2022'!#REF!)*1000000/'Data 2022'!BF11)</f>
        <v>#REF!</v>
      </c>
      <c r="BL11" s="120">
        <f>+IF('Data 2022'!BF11=0,"",'Data 2022'!BF11*1000/'Data 2022'!C11)</f>
        <v>0.4084183599313973</v>
      </c>
      <c r="BM11" s="119" t="e">
        <f>+IF('Data 2022'!BF11=0,"",('Data 2022'!BG11-'Data 2022'!#REF!)*1000000/'Data 2022'!C11)</f>
        <v>#REF!</v>
      </c>
      <c r="BN11" s="119">
        <f>+IF('Data 2022'!L11+'Data 2022'!O11+'Data 2022'!X11+'Data 2022'!AA11=0,"",('Data 2022'!M11+'Data 2022'!P11+'Data 2022'!Y11+'Data 2022'!AB11)*1000000/('Data 2022'!L11+'Data 2022'!O11+'Data 2022'!X11+'Data 2022'!AA11))</f>
        <v>483404.12144093122</v>
      </c>
      <c r="BO11" s="119">
        <f>+IF('Data 2022'!L11+'Data 2022'!O11+'Data 2022'!X11+'Data 2022'!AA11=0,"",('Data 2022'!M11-'Data 2022'!N11+'Data 2022'!P11-'Data 2022'!Q11+'Data 2022'!Y11-'Data 2022'!Z11+'Data 2022'!AB11-'Data 2022'!AC11)*1000000/('Data 2022'!L11+'Data 2022'!O11+'Data 2022'!X11+'Data 2022'!AA11))</f>
        <v>429133.23894918984</v>
      </c>
      <c r="BP11" s="120">
        <f>+('Data 2022'!L11+'Data 2022'!O11+'Data 2022'!X11+'Data 2022'!AA11)*1000/'Data 2022'!C11</f>
        <v>9.239556989622395</v>
      </c>
      <c r="BQ11" s="119">
        <f>+('Data 2022'!M11-'Data 2022'!N11+'Data 2022'!P11-'Data 2022'!Q11+'Data 2022'!Y11-'Data 2022'!Z11+'Data 2022'!AB11-'Data 2022'!AC11)*1000000/('Data 2022'!C11)</f>
        <v>3965.0010174122845</v>
      </c>
      <c r="BR11" s="122">
        <f>+IF('Data 2022'!AU11=0,"",'Data 2022'!AU11*1000/'Data 2022'!$C11)</f>
        <v>0.50870614226330635</v>
      </c>
      <c r="BS11" s="122">
        <f>+IF('Data 2022'!AV11=0,"",'Data 2022'!AV11*1000/'Data 2022'!$C11)</f>
        <v>0.1162756896601843</v>
      </c>
      <c r="BT11" s="122">
        <f>+IF('Data 2022'!AS11=0,"",'Data 2022'!AS11*1000/'Data 2022'!$C11)</f>
        <v>0.43603383622569114</v>
      </c>
      <c r="BU11" s="122">
        <f>+IF('Data 2022'!AT11=0,"",'Data 2022'!AT11*1000/'Data 2022'!$C11)</f>
        <v>0.33429260777302983</v>
      </c>
      <c r="BV11" s="122">
        <f>+IF('Data 2022'!AU11=0,"",'Data 2022'!AU11*1000/'Data 2022'!$C11)</f>
        <v>0.50870614226330635</v>
      </c>
      <c r="BW11" s="122">
        <f>+IF('Data 2022'!AV11=0,"",'Data 2022'!AV11*1000/'Data 2022'!$C11)</f>
        <v>0.1162756896601843</v>
      </c>
      <c r="BX11" s="122">
        <f>+IF('Data 2022'!AW11=0,"",'Data 2022'!AW11*1000/'Data 2022'!$C11)</f>
        <v>0.46510275864073719</v>
      </c>
      <c r="BY11" s="122">
        <f>+IF('Data 2022'!AX11=0,"",'Data 2022'!AX11*1000/'Data 2022'!$C11)</f>
        <v>0.14534461207523036</v>
      </c>
      <c r="BZ11" s="122">
        <f>+IF('Data 2022'!AY11=0,"",'Data 2022'!AY11*1000/'Data 2022'!$C11)</f>
        <v>0.88660213365890528</v>
      </c>
      <c r="CA11" s="122">
        <f>+IF('Data 2022'!AZ11=0,"",'Data 2022'!AZ11*1000/'Data 2022'!$C11)</f>
        <v>0.36336153018807593</v>
      </c>
      <c r="CB11" s="122">
        <f>+IF('Data 2022'!BA11=0,"",'Data 2022'!BA11*1000/'Data 2022'!$C11)</f>
        <v>2.29644487078864</v>
      </c>
      <c r="CC11" s="122">
        <f>+IF('Data 2022'!BB11=0,"",'Data 2022'!BB11*1000/'Data 2022'!$C11)</f>
        <v>0.95927443969652049</v>
      </c>
    </row>
    <row r="12" spans="1:81" x14ac:dyDescent="0.25">
      <c r="A12" s="92" t="s">
        <v>10</v>
      </c>
      <c r="B12" s="119">
        <f>+IF('Data 2022'!D12=0,"",('Data 2022'!E12)*1000000/'Data 2022'!D12)</f>
        <v>357664.23357664235</v>
      </c>
      <c r="C12" s="119" t="e">
        <f>+IF('Data 2022'!D12=0,"",('Data 2022'!E12-'Data 2022'!#REF!)*1000000/'Data 2022'!D12)</f>
        <v>#REF!</v>
      </c>
      <c r="D12" s="120">
        <f>+IF('Data 2022'!D12=0,"",'Data 2022'!D12*1000/'Data 2022'!C12)</f>
        <v>1.5808300319243047</v>
      </c>
      <c r="E12" s="119">
        <f>+IF('Data 2022'!D12=0,"",'Data 2022'!E12*1000000/'Data 2022'!C12)</f>
        <v>565.40636178314548</v>
      </c>
      <c r="F12" s="121">
        <f>+IF('Data 2022'!F12=0,"",('Data 2022'!G12)*1000000/'Data 2022'!F12)</f>
        <v>705714.28571428568</v>
      </c>
      <c r="G12" s="121">
        <f>+IF('Data 2022'!F12=0,"",('Data 2022'!G12-'Data 2022'!H12)*1000000/'Data 2022'!F12)</f>
        <v>660000</v>
      </c>
      <c r="H12" s="120">
        <f>+IF('Data 2022'!F12=0,"",'Data 2022'!F12*1000/'Data 2022'!C12)</f>
        <v>0.13462056232932035</v>
      </c>
      <c r="I12" s="119">
        <f>+IF('Data 2022'!F12=0,"",'Data 2022'!G12*1000000/'Data 2022'!C12)</f>
        <v>95.003653986691802</v>
      </c>
      <c r="J12" s="119">
        <f>+IF('Data 2022'!I12=0,"",('Data 2022'!J12)*1000000/'Data 2022'!I12)</f>
        <v>1402000</v>
      </c>
      <c r="K12" s="119">
        <f>+IF('Data 2022'!I12=0,"",('Data 2022'!J12-'Data 2022'!K12)*1000000/'Data 2022'!I12)</f>
        <v>1220000</v>
      </c>
      <c r="L12" s="120">
        <f>+IF('Data 2022'!I12=0,"",'Data 2022'!I12*1000/'Data 2022'!C12)</f>
        <v>0.19231508904188624</v>
      </c>
      <c r="M12" s="119">
        <f>+IF('Data 2022'!I12=0,"",'Data 2022'!J12*1000000/'Data 2022'!C12)</f>
        <v>269.62575483672447</v>
      </c>
      <c r="N12" s="119">
        <f>+IF('Data 2022'!L12=0,"",('Data 2022'!M12)*1000000/'Data 2022'!L12)</f>
        <v>820543.80664652563</v>
      </c>
      <c r="O12" s="119">
        <f>+IF('Data 2022'!L12=0,"",('Data 2022'!M12-'Data 2022'!N12)*1000000/'Data 2022'!L12)</f>
        <v>720241.69184290024</v>
      </c>
      <c r="P12" s="120">
        <f>+IF('Data 2022'!L12=0,"",'Data 2022'!L12*1000/'Data 2022'!C12)</f>
        <v>2.5462517789145735</v>
      </c>
      <c r="Q12" s="119">
        <f>+IF('Data 2022'!L12=0,"",'Data 2022'!M12*1000000/'Data 2022'!C12)</f>
        <v>2089.3111273510522</v>
      </c>
      <c r="R12" s="119">
        <f>+IF('Data 2022'!O12=0,"",('Data 2022'!P12)*1000000/'Data 2022'!O12)</f>
        <v>83756.345177664974</v>
      </c>
      <c r="S12" s="119">
        <f>+IF('Data 2022'!O12=0,"",('Data 2022'!P12-'Data 2022'!Q12)*1000000/'Data 2022'!O12)</f>
        <v>83756.345177664974</v>
      </c>
      <c r="T12" s="120">
        <f>+IF('Data 2022'!O12=0,"",'Data 2022'!O12*1000/'Data 2022'!C12)</f>
        <v>9.0926574099003812</v>
      </c>
      <c r="U12" s="119">
        <f>+IF('Data 2022'!O12=0,"",'Data 2022'!P12*1000000/'Data 2022'!C12)</f>
        <v>761.56775260586949</v>
      </c>
      <c r="V12" s="119">
        <f>+IF('Data 2022'!X12=0,"",('Data 2022'!Y12)*1000000/'Data 2022'!X12)</f>
        <v>1269214.4373673035</v>
      </c>
      <c r="W12" s="119">
        <f>+IF('Data 2022'!X12=0,"",('Data 2022'!Y12-'Data 2022'!Z12)*1000000/'Data 2022'!X12)</f>
        <v>995966.02972399152</v>
      </c>
      <c r="X12" s="120">
        <f>+IF('Data 2022'!X12=0,"",'Data 2022'!X12*1000/'Data 2022'!C12)</f>
        <v>1.8116081387745682</v>
      </c>
      <c r="Y12" s="119">
        <f>+IF('Data 2022'!X12=0,"",'Data 2022'!Y12*1000000/'Data 2022'!C12)</f>
        <v>2299.3192045847918</v>
      </c>
      <c r="Z12" s="119">
        <f>+IF('Data 2022'!AA12=0,"",('Data 2022'!AB12)*1000000/'Data 2022'!AA12)</f>
        <v>876306.43249649822</v>
      </c>
      <c r="AA12" s="119">
        <f>+IF('Data 2022'!AA12=0,"",('Data 2022'!AB12-'Data 2022'!AC12)*1000000/'Data 2022'!AA12)</f>
        <v>800668.03146212688</v>
      </c>
      <c r="AB12" s="120">
        <f>+IF('Data 2022'!AA12=0,"",'Data 2022'!AA12*1000/'Data 2022'!C12)</f>
        <v>3.569752682795492</v>
      </c>
      <c r="AC12" s="119">
        <f>+IF('Data 2022'!AA12=0,"",'Data 2022'!AB12*1000000/'Data 2022'!C12)</f>
        <v>3128.1972383553211</v>
      </c>
      <c r="AD12" s="119">
        <f>+IF('Data 2022'!AD12=0,"",('Data 2022'!AE12)*1000000/'Data 2022'!AD12)</f>
        <v>24120.08281573499</v>
      </c>
      <c r="AE12" s="119">
        <f>+IF('Data 2022'!AD12=0,"",('Data 2022'!AE12-'Data 2022'!AF12)*1000000/'Data 2022'!AD12)</f>
        <v>24120.08281573499</v>
      </c>
      <c r="AF12" s="120">
        <f>+IF('Data 2022'!AD12=0,"",'Data 2022'!AD12*1000/'Data 2022'!C12)</f>
        <v>3.7155275202892417</v>
      </c>
      <c r="AG12" s="119">
        <f>+IF('Data 2022'!AD12=0,"",'Data 2022'!AE12*1000000/'Data 2022'!C12)</f>
        <v>89.618831493518982</v>
      </c>
      <c r="AH12" s="119">
        <f>+IF('Data 2022'!AG12=0,"",('Data 2022'!AH12)*1000000/'Data 2022'!AG12)</f>
        <v>156867.19636776391</v>
      </c>
      <c r="AI12" s="119">
        <f>+IF('Data 2022'!AG12=0,"",('Data 2022'!AH12-'Data 2022'!AI12)*1000000/'Data 2022'!AG12)</f>
        <v>156753.68898978434</v>
      </c>
      <c r="AJ12" s="120">
        <f>+IF('Data 2022'!AG12=0,"",'Data 2022'!AG12*1000/'Data 2022'!C12)</f>
        <v>3.3885918689180352</v>
      </c>
      <c r="AK12" s="119">
        <f>+IF('Data 2022'!AG12=0,"",'Data 2022'!AH12*1000000/'Data 2022'!C12)</f>
        <v>531.55890611177358</v>
      </c>
      <c r="AL12" s="119">
        <f>+IF('Data 2022'!AJ12=0,"",('Data 2022'!AK12)*1000000/'Data 2022'!AJ12)</f>
        <v>229456.52173913043</v>
      </c>
      <c r="AM12" s="119">
        <f>+IF('Data 2022'!AJ12=0,"",('Data 2022'!AK12-'Data 2022'!AL12)*1000000/'Data 2022'!AJ12)</f>
        <v>228586.95652173914</v>
      </c>
      <c r="AN12" s="120">
        <f>+IF('Data 2022'!AJ12=0,"",'Data 2022'!AJ12*1000/'Data 2022'!C12)</f>
        <v>3.5385976383707067</v>
      </c>
      <c r="AO12" s="119">
        <f>+IF('Data 2022'!AJ12=0,"",'Data 2022'!AK12*1000000/'Data 2022'!C12)</f>
        <v>811.95430593484366</v>
      </c>
      <c r="AP12" s="119">
        <f>+IF('Data 2022'!AM12=0,"",('Data 2022'!AN12)*1000000/'Data 2022'!AM12)</f>
        <v>71428.57142857142</v>
      </c>
      <c r="AQ12" s="119" t="e">
        <f>+IF('Data 2022'!AM12=0,"",('Data 2022'!AN12-'Data 2022'!#REF!)*1000000/'Data 2022'!AM12)</f>
        <v>#REF!</v>
      </c>
      <c r="AR12" s="120">
        <f>+IF('Data 2022'!AM12=0,"",'Data 2022'!AM12*1000/'Data 2022'!C12)</f>
        <v>0.75387514904419406</v>
      </c>
      <c r="AS12" s="119">
        <f>+IF('Data 2022'!AM12=0,"",'Data 2022'!AN12*1000000/'Data 2022'!C12)</f>
        <v>53.84822493172814</v>
      </c>
      <c r="AT12" s="119">
        <f>+IF('Data 2022'!AO12=0,"",('Data 2022'!AP12)*1000000/'Data 2022'!AO12)</f>
        <v>76374.745417515267</v>
      </c>
      <c r="AU12" s="119" t="e">
        <f>+IF('Data 2022'!AO12=0,"",('Data 2022'!AP12-'Data 2022'!#REF!)*1000000/'Data 2022'!AO12)</f>
        <v>#REF!</v>
      </c>
      <c r="AV12" s="120">
        <f>+IF('Data 2022'!AO12=0,"",'Data 2022'!AO12*1000/'Data 2022'!C12)</f>
        <v>1.8885341743913227</v>
      </c>
      <c r="AW12" s="119">
        <f>+IF('Data 2022'!AO12=0,"",'Data 2022'!AP12*1000000/'Data 2022'!C12)</f>
        <v>144.23631678141467</v>
      </c>
      <c r="AX12" s="119">
        <f>+IF('Data 2022'!U12=0,"",('Data 2022'!V12)*1000000/'Data 2022'!U12)</f>
        <v>643750</v>
      </c>
      <c r="AY12" s="119">
        <f>+IF('Data 2022'!U12=0,"",('Data 2022'!V12-'Data 2022'!W12)*1000000/'Data 2022'!U12)</f>
        <v>330000.00000000006</v>
      </c>
      <c r="AZ12" s="120">
        <f>+IF('Data 2022'!U12=0,"",'Data 2022'!U12*1000/'Data 2022'!C12)</f>
        <v>0.61540828493403588</v>
      </c>
      <c r="BA12" s="119">
        <f>+IF('Data 2022'!U12=0,"",'Data 2022'!V12*1000000/'Data 2022'!C12)</f>
        <v>396.16908342628562</v>
      </c>
      <c r="BB12" s="119">
        <f>+IF(AT12="","",+IF('Data 2022'!BC12=0,0,('Data 2022'!BD12)*1000000/'Data 2022'!BC12))</f>
        <v>343528.14586963889</v>
      </c>
      <c r="BC12" s="119" t="e">
        <f>+IF(AU12="","",+IF('Data 2022'!BC12=0,"",('Data 2022'!BD12-'Data 2022'!BE12)*1000000/'Data 2022'!BC12))</f>
        <v>#REF!</v>
      </c>
      <c r="BD12" s="120">
        <f>+IF(AV12="","",IF('Data 2022'!BC12=0,"",'Data 2022'!BC12*1000/'Data 2022'!C12))</f>
        <v>32.886264856340631</v>
      </c>
      <c r="BE12" s="119">
        <f>+IF(AW12="","",IF('Data 2022'!BC12=0,"",('Data 2022'!BD12-'Data 2022'!BE12)*1000000/'Data 2022'!C12))</f>
        <v>10028.078003000117</v>
      </c>
      <c r="BF12" s="119">
        <f>+IF('Data 2022'!BC12-'Data 2022'!BF12=0,"",('Data 2022'!BD12-'Data 2022'!BG12)*1000000/('Data 2022'!BC12-'Data 2022'!BF12))</f>
        <v>366992.66192722978</v>
      </c>
      <c r="BG12" s="119" t="e">
        <f>+IF('Data 2022'!BC12-'Data 2022'!BF12=0,"",('Data 2022'!BD12-'Data 2022'!BE12-'Data 2022'!BG12-'Data 2022'!#REF!)*1000000/('Data 2022'!BC12-'Data 2022'!BF12))</f>
        <v>#REF!</v>
      </c>
      <c r="BH12" s="120">
        <f>+IF('Data 2022'!BC12-'Data 2022'!BF12=0,"",('Data 2022'!BC12-'Data 2022'!BF12)*1000/'Data 2022'!C12)</f>
        <v>30.243855532905116</v>
      </c>
      <c r="BI12" s="119" t="e">
        <f>+IF('Data 2022'!BC12-'Data 2022'!BF12=0,"",('Data 2022'!BD12-'Data 2022'!BE12-'Data 2022'!BG12-'Data 2022'!#REF!)*1000000/'Data 2022'!C12)</f>
        <v>#REF!</v>
      </c>
      <c r="BJ12" s="119">
        <f>+IF('Data 2022'!BF12=0,"",('Data 2022'!BG12)*1000000/'Data 2022'!BF12)</f>
        <v>74963.609898107708</v>
      </c>
      <c r="BK12" s="119" t="e">
        <f>+IF('Data 2022'!BF12=0,"",('Data 2022'!BG12-'Data 2022'!#REF!)*1000000/'Data 2022'!BF12)</f>
        <v>#REF!</v>
      </c>
      <c r="BL12" s="120">
        <f>+IF('Data 2022'!BF12=0,"",'Data 2022'!BF12*1000/'Data 2022'!C12)</f>
        <v>2.6424093234355168</v>
      </c>
      <c r="BM12" s="119" t="e">
        <f>+IF('Data 2022'!BF12=0,"",('Data 2022'!BG12-'Data 2022'!#REF!)*1000000/'Data 2022'!C12)</f>
        <v>#REF!</v>
      </c>
      <c r="BN12" s="119">
        <f>+IF('Data 2022'!L12+'Data 2022'!O12+'Data 2022'!X12+'Data 2022'!AA12=0,"",('Data 2022'!M12+'Data 2022'!P12+'Data 2022'!Y12+'Data 2022'!AB12)*1000000/('Data 2022'!L12+'Data 2022'!O12+'Data 2022'!X12+'Data 2022'!AA12))</f>
        <v>486384.4884861359</v>
      </c>
      <c r="BO12" s="119">
        <f>+IF('Data 2022'!L12+'Data 2022'!O12+'Data 2022'!X12+'Data 2022'!AA12=0,"",('Data 2022'!M12-'Data 2022'!N12+'Data 2022'!P12-'Data 2022'!Q12+'Data 2022'!Y12-'Data 2022'!Z12+'Data 2022'!AB12-'Data 2022'!AC12)*1000000/('Data 2022'!L12+'Data 2022'!O12+'Data 2022'!X12+'Data 2022'!AA12))</f>
        <v>426431.04110641562</v>
      </c>
      <c r="BP12" s="120">
        <f>+('Data 2022'!L12+'Data 2022'!O12+'Data 2022'!X12+'Data 2022'!AA12)*1000/'Data 2022'!C12</f>
        <v>17.020270010385016</v>
      </c>
      <c r="BQ12" s="119">
        <f>+('Data 2022'!M12-'Data 2022'!N12+'Data 2022'!P12-'Data 2022'!Q12+'Data 2022'!Y12-'Data 2022'!Z12+'Data 2022'!AB12-'Data 2022'!AC12)*1000000/('Data 2022'!C12)</f>
        <v>7257.9714604407864</v>
      </c>
      <c r="BR12" s="122">
        <f>+IF('Data 2022'!AU12=0,"",'Data 2022'!AU12*1000/'Data 2022'!$C12)</f>
        <v>1.3846686411015807</v>
      </c>
      <c r="BS12" s="122">
        <f>+IF('Data 2022'!AV12=0,"",'Data 2022'!AV12*1000/'Data 2022'!$C12)</f>
        <v>7.6926035616754485E-2</v>
      </c>
      <c r="BT12" s="122">
        <f>+IF('Data 2022'!AS12=0,"",'Data 2022'!AS12*1000/'Data 2022'!$C12)</f>
        <v>0.11538905342513174</v>
      </c>
      <c r="BU12" s="122">
        <f>+IF('Data 2022'!AT12=0,"",'Data 2022'!AT12*1000/'Data 2022'!$C12)</f>
        <v>3.8463017808377242E-2</v>
      </c>
      <c r="BV12" s="122">
        <f>+IF('Data 2022'!AU12=0,"",'Data 2022'!AU12*1000/'Data 2022'!$C12)</f>
        <v>1.3846686411015807</v>
      </c>
      <c r="BW12" s="122">
        <f>+IF('Data 2022'!AV12=0,"",'Data 2022'!AV12*1000/'Data 2022'!$C12)</f>
        <v>7.6926035616754485E-2</v>
      </c>
      <c r="BX12" s="122">
        <f>+IF('Data 2022'!AW12=0,"",'Data 2022'!AW12*1000/'Data 2022'!$C12)</f>
        <v>1.4615946767183354</v>
      </c>
      <c r="BY12" s="122">
        <f>+IF('Data 2022'!AX12=0,"",'Data 2022'!AX12*1000/'Data 2022'!$C12)</f>
        <v>0.23077810685026348</v>
      </c>
      <c r="BZ12" s="122">
        <f>+IF('Data 2022'!AY12=0,"",'Data 2022'!AY12*1000/'Data 2022'!$C12)</f>
        <v>0.53848224931728139</v>
      </c>
      <c r="CA12" s="122">
        <f>+IF('Data 2022'!AZ12=0,"",'Data 2022'!AZ12*1000/'Data 2022'!$C12)</f>
        <v>0.11538905342513174</v>
      </c>
      <c r="CB12" s="122">
        <f>+IF('Data 2022'!BA12=0,"",'Data 2022'!BA12*1000/'Data 2022'!$C12)</f>
        <v>3.615523673987461</v>
      </c>
      <c r="CC12" s="122">
        <f>+IF('Data 2022'!BB12=0,"",'Data 2022'!BB12*1000/'Data 2022'!$C12)</f>
        <v>0.46155621370052696</v>
      </c>
    </row>
    <row r="13" spans="1:81" x14ac:dyDescent="0.25">
      <c r="A13" s="92" t="s">
        <v>11</v>
      </c>
      <c r="B13" s="119">
        <f>+IF('Data 2022'!D13=0,"",('Data 2022'!E13)*1000000/'Data 2022'!D13)</f>
        <v>306306.30630630633</v>
      </c>
      <c r="C13" s="119" t="e">
        <f>+IF('Data 2022'!D13=0,"",('Data 2022'!E13-'Data 2022'!#REF!)*1000000/'Data 2022'!D13)</f>
        <v>#REF!</v>
      </c>
      <c r="D13" s="120">
        <f>+IF('Data 2022'!D13=0,"",'Data 2022'!D13*1000/'Data 2022'!C13)</f>
        <v>1.96165061412035</v>
      </c>
      <c r="E13" s="119">
        <f>+IF('Data 2022'!D13=0,"",'Data 2022'!E13*1000000/'Data 2022'!C13)</f>
        <v>600.86595387470175</v>
      </c>
      <c r="F13" s="121">
        <f>+IF('Data 2022'!F13=0,"",('Data 2022'!G13)*1000000/'Data 2022'!F13)</f>
        <v>1333333.3333333333</v>
      </c>
      <c r="G13" s="121">
        <f>+IF('Data 2022'!F13=0,"",('Data 2022'!G13-'Data 2022'!H13)*1000000/'Data 2022'!F13)</f>
        <v>1333333.3333333333</v>
      </c>
      <c r="H13" s="120">
        <f>+IF('Data 2022'!F13=0,"",'Data 2022'!F13*1000/'Data 2022'!C13)</f>
        <v>0.17230714853759829</v>
      </c>
      <c r="I13" s="119">
        <f>+IF('Data 2022'!F13=0,"",'Data 2022'!G13*1000000/'Data 2022'!C13)</f>
        <v>229.74286471679773</v>
      </c>
      <c r="J13" s="119">
        <f>+IF('Data 2022'!I13=0,"",('Data 2022'!J13)*1000000/'Data 2022'!I13)</f>
        <v>1558823.5294117648</v>
      </c>
      <c r="K13" s="119">
        <f>+IF('Data 2022'!I13=0,"",('Data 2022'!J13-'Data 2022'!K13)*1000000/'Data 2022'!I13)</f>
        <v>1041176.4705882353</v>
      </c>
      <c r="L13" s="120">
        <f>+IF('Data 2022'!I13=0,"",'Data 2022'!I13*1000/'Data 2022'!C13)</f>
        <v>0.75108244234337718</v>
      </c>
      <c r="M13" s="119">
        <f>+IF('Data 2022'!I13=0,"",'Data 2022'!J13*1000000/'Data 2022'!C13)</f>
        <v>1170.8049836529115</v>
      </c>
      <c r="N13" s="119">
        <f>+IF('Data 2022'!L13=0,"",('Data 2022'!M13)*1000000/'Data 2022'!L13)</f>
        <v>855140.18691588787</v>
      </c>
      <c r="O13" s="119">
        <f>+IF('Data 2022'!L13=0,"",('Data 2022'!M13-'Data 2022'!N13)*1000000/'Data 2022'!L13)</f>
        <v>735202.4922118379</v>
      </c>
      <c r="P13" s="120">
        <f>+IF('Data 2022'!L13=0,"",'Data 2022'!L13*1000/'Data 2022'!C13)</f>
        <v>2.8364407528496951</v>
      </c>
      <c r="Q13" s="119">
        <f>+IF('Data 2022'!L13=0,"",'Data 2022'!M13*1000000/'Data 2022'!C13)</f>
        <v>2425.5544755677302</v>
      </c>
      <c r="R13" s="119">
        <f>+IF('Data 2022'!O13=0,"",('Data 2022'!P13)*1000000/'Data 2022'!O13)</f>
        <v>50543.825975687774</v>
      </c>
      <c r="S13" s="119">
        <f>+IF('Data 2022'!O13=0,"",('Data 2022'!P13-'Data 2022'!Q13)*1000000/'Data 2022'!O13)</f>
        <v>50543.825975687774</v>
      </c>
      <c r="T13" s="120">
        <f>+IF('Data 2022'!O13=0,"",'Data 2022'!O13*1000/'Data 2022'!C13)</f>
        <v>13.811080675090572</v>
      </c>
      <c r="U13" s="119">
        <f>+IF('Data 2022'!O13=0,"",'Data 2022'!P13*1000000/'Data 2022'!C13)</f>
        <v>698.06485817796238</v>
      </c>
      <c r="V13" s="119">
        <f>+IF('Data 2022'!X13=0,"",('Data 2022'!Y13)*1000000/'Data 2022'!X13)</f>
        <v>1234468.9378757516</v>
      </c>
      <c r="W13" s="119">
        <f>+IF('Data 2022'!X13=0,"",('Data 2022'!Y13-'Data 2022'!Z13)*1000000/'Data 2022'!X13)</f>
        <v>1128256.5130260524</v>
      </c>
      <c r="X13" s="120">
        <f>+IF('Data 2022'!X13=0,"",'Data 2022'!X13*1000/'Data 2022'!C13)</f>
        <v>2.2046478748785012</v>
      </c>
      <c r="Y13" s="119">
        <f>+IF('Data 2022'!X13=0,"",'Data 2022'!Y13*1000000/'Data 2022'!C13)</f>
        <v>2721.5693204912964</v>
      </c>
      <c r="Z13" s="119">
        <f>+IF('Data 2022'!AA13=0,"",('Data 2022'!AB13)*1000000/'Data 2022'!AA13)</f>
        <v>789223.45483359741</v>
      </c>
      <c r="AA13" s="119">
        <f>+IF('Data 2022'!AA13=0,"",('Data 2022'!AB13-'Data 2022'!AC13)*1000000/'Data 2022'!AA13)</f>
        <v>713153.72424722661</v>
      </c>
      <c r="AB13" s="120">
        <f>+IF('Data 2022'!AA13=0,"",'Data 2022'!AA13*1000/'Data 2022'!C13)</f>
        <v>2.7878413006980649</v>
      </c>
      <c r="AC13" s="119">
        <f>+IF('Data 2022'!AA13=0,"",'Data 2022'!AB13*1000000/'Data 2022'!C13)</f>
        <v>2200.2297428647166</v>
      </c>
      <c r="AD13" s="119">
        <f>+IF('Data 2022'!AD13=0,"",('Data 2022'!AE13)*1000000/'Data 2022'!AD13)</f>
        <v>15217.391304347826</v>
      </c>
      <c r="AE13" s="119">
        <f>+IF('Data 2022'!AD13=0,"",('Data 2022'!AE13-'Data 2022'!AF13)*1000000/'Data 2022'!AD13)</f>
        <v>15217.391304347826</v>
      </c>
      <c r="AF13" s="120">
        <f>+IF('Data 2022'!AD13=0,"",'Data 2022'!AD13*1000/'Data 2022'!C13)</f>
        <v>4.064681452681806</v>
      </c>
      <c r="AG13" s="119">
        <f>+IF('Data 2022'!AD13=0,"",'Data 2022'!AE13*1000000/'Data 2022'!C13)</f>
        <v>61.853848192984003</v>
      </c>
      <c r="AH13" s="119">
        <f>+IF('Data 2022'!AG13=0,"",('Data 2022'!AH13)*1000000/'Data 2022'!AG13)</f>
        <v>144927.53623188406</v>
      </c>
      <c r="AI13" s="119">
        <f>+IF('Data 2022'!AG13=0,"",('Data 2022'!AH13-'Data 2022'!AI13)*1000000/'Data 2022'!AG13)</f>
        <v>144927.53623188406</v>
      </c>
      <c r="AJ13" s="120">
        <f>+IF('Data 2022'!AG13=0,"",'Data 2022'!AG13*1000/'Data 2022'!C13)</f>
        <v>1.8291066537068128</v>
      </c>
      <c r="AK13" s="119">
        <f>+IF('Data 2022'!AG13=0,"",'Data 2022'!AH13*1000000/'Data 2022'!C13)</f>
        <v>265.0879208270743</v>
      </c>
      <c r="AL13" s="119">
        <f>+IF('Data 2022'!AJ13=0,"",('Data 2022'!AK13)*1000000/'Data 2022'!AJ13)</f>
        <v>185580.77436582107</v>
      </c>
      <c r="AM13" s="119">
        <f>+IF('Data 2022'!AJ13=0,"",('Data 2022'!AK13-'Data 2022'!AL13)*1000000/'Data 2022'!AJ13)</f>
        <v>183578.10413885178</v>
      </c>
      <c r="AN13" s="120">
        <f>+IF('Data 2022'!AJ13=0,"",'Data 2022'!AJ13*1000/'Data 2022'!C13)</f>
        <v>6.6183617566492883</v>
      </c>
      <c r="AO13" s="119">
        <f>+IF('Data 2022'!AJ13=0,"",'Data 2022'!AK13*1000000/'Data 2022'!C13)</f>
        <v>1228.240699832111</v>
      </c>
      <c r="AP13" s="119">
        <f>+IF('Data 2022'!AM13=0,"",('Data 2022'!AN13)*1000000/'Data 2022'!AM13)</f>
        <v>11111.111111111111</v>
      </c>
      <c r="AQ13" s="119" t="e">
        <f>+IF('Data 2022'!AM13=0,"",('Data 2022'!AN13-'Data 2022'!#REF!)*1000000/'Data 2022'!AM13)</f>
        <v>#REF!</v>
      </c>
      <c r="AR13" s="120">
        <f>+IF('Data 2022'!AM13=0,"",'Data 2022'!AM13*1000/'Data 2022'!C13)</f>
        <v>0.79526376248122299</v>
      </c>
      <c r="AS13" s="119">
        <f>+IF('Data 2022'!AM13=0,"",'Data 2022'!AN13*1000000/'Data 2022'!C13)</f>
        <v>8.8362640275691433</v>
      </c>
      <c r="AT13" s="119" t="str">
        <f>+IF('Data 2022'!AO13=0,"",('Data 2022'!AP13)*1000000/'Data 2022'!AO13)</f>
        <v/>
      </c>
      <c r="AU13" s="119" t="str">
        <f>+IF('Data 2022'!AO13=0,"",('Data 2022'!AP13-'Data 2022'!#REF!)*1000000/'Data 2022'!AO13)</f>
        <v/>
      </c>
      <c r="AV13" s="120" t="str">
        <f>+IF('Data 2022'!AO13=0,"",'Data 2022'!AO13*1000/'Data 2022'!C13)</f>
        <v/>
      </c>
      <c r="AW13" s="119" t="str">
        <f>+IF('Data 2022'!AO13=0,"",'Data 2022'!AP13*1000000/'Data 2022'!C13)</f>
        <v/>
      </c>
      <c r="AX13" s="119">
        <f>+IF('Data 2022'!U13=0,"",('Data 2022'!V13)*1000000/'Data 2022'!U13)</f>
        <v>584000</v>
      </c>
      <c r="AY13" s="119">
        <f>+IF('Data 2022'!U13=0,"",('Data 2022'!V13-'Data 2022'!W13)*1000000/'Data 2022'!U13)</f>
        <v>295999.99999999994</v>
      </c>
      <c r="AZ13" s="120">
        <f>+IF('Data 2022'!U13=0,"",'Data 2022'!U13*1000/'Data 2022'!C13)</f>
        <v>0.55226650172307146</v>
      </c>
      <c r="BA13" s="119">
        <f>+IF('Data 2022'!U13=0,"",'Data 2022'!V13*1000000/'Data 2022'!C13)</f>
        <v>322.52363700627376</v>
      </c>
      <c r="BB13" s="119" t="str">
        <f>+IF(AT13="","",+IF('Data 2022'!BC13=0,0,('Data 2022'!BD13)*1000000/'Data 2022'!BC13))</f>
        <v/>
      </c>
      <c r="BC13" s="119" t="str">
        <f>+IF(AU13="","",+IF('Data 2022'!BC13=0,"",('Data 2022'!BD13-'Data 2022'!BE13)*1000000/'Data 2022'!BC13))</f>
        <v/>
      </c>
      <c r="BD13" s="120" t="str">
        <f>+IF(AV13="","",IF('Data 2022'!BC13=0,"",'Data 2022'!BC13*1000/'Data 2022'!C13))</f>
        <v/>
      </c>
      <c r="BE13" s="119" t="str">
        <f>+IF(AW13="","",IF('Data 2022'!BC13=0,"",('Data 2022'!BD13-'Data 2022'!BE13)*1000000/'Data 2022'!C13))</f>
        <v/>
      </c>
      <c r="BF13" s="119">
        <f>+IF('Data 2022'!BC13-'Data 2022'!BF13=0,"",('Data 2022'!BD13-'Data 2022'!BG13)*1000000/('Data 2022'!BC13-'Data 2022'!BF13))</f>
        <v>317230.84156088391</v>
      </c>
      <c r="BG13" s="119" t="e">
        <f>+IF('Data 2022'!BC13-'Data 2022'!BF13=0,"",('Data 2022'!BD13-'Data 2022'!BE13-'Data 2022'!BG13-'Data 2022'!#REF!)*1000000/('Data 2022'!BC13-'Data 2022'!BF13))</f>
        <v>#REF!</v>
      </c>
      <c r="BH13" s="120">
        <f>+IF('Data 2022'!BC13-'Data 2022'!BF13=0,"",('Data 2022'!BC13-'Data 2022'!BF13)*1000/'Data 2022'!C13)</f>
        <v>37.589467173279139</v>
      </c>
      <c r="BI13" s="119" t="e">
        <f>+IF('Data 2022'!BC13-'Data 2022'!BF13=0,"",('Data 2022'!BD13-'Data 2022'!BE13-'Data 2022'!BG13-'Data 2022'!#REF!)*1000000/'Data 2022'!C13)</f>
        <v>#REF!</v>
      </c>
      <c r="BJ13" s="119">
        <f>+IF('Data 2022'!BF13=0,"",('Data 2022'!BG13)*1000000/'Data 2022'!BF13)</f>
        <v>11111.111111111111</v>
      </c>
      <c r="BK13" s="119" t="e">
        <f>+IF('Data 2022'!BF13=0,"",('Data 2022'!BG13-'Data 2022'!#REF!)*1000000/'Data 2022'!BF13)</f>
        <v>#REF!</v>
      </c>
      <c r="BL13" s="120">
        <f>+IF('Data 2022'!BF13=0,"",'Data 2022'!BF13*1000/'Data 2022'!C13)</f>
        <v>0.79526376248122299</v>
      </c>
      <c r="BM13" s="119" t="e">
        <f>+IF('Data 2022'!BF13=0,"",('Data 2022'!BG13-'Data 2022'!#REF!)*1000000/'Data 2022'!C13)</f>
        <v>#REF!</v>
      </c>
      <c r="BN13" s="119">
        <f>+IF('Data 2022'!L13+'Data 2022'!O13+'Data 2022'!X13+'Data 2022'!AA13=0,"",('Data 2022'!M13+'Data 2022'!P13+'Data 2022'!Y13+'Data 2022'!AB13)*1000000/('Data 2022'!L13+'Data 2022'!O13+'Data 2022'!X13+'Data 2022'!AA13))</f>
        <v>371784.40179665177</v>
      </c>
      <c r="BO13" s="119">
        <f>+IF('Data 2022'!L13+'Data 2022'!O13+'Data 2022'!X13+'Data 2022'!AA13=0,"",('Data 2022'!M13-'Data 2022'!N13+'Data 2022'!P13-'Data 2022'!Q13+'Data 2022'!Y13-'Data 2022'!Z13+'Data 2022'!AB13-'Data 2022'!AC13)*1000000/('Data 2022'!L13+'Data 2022'!O13+'Data 2022'!X13+'Data 2022'!AA13))</f>
        <v>335443.03797468345</v>
      </c>
      <c r="BP13" s="120">
        <f>+('Data 2022'!L13+'Data 2022'!O13+'Data 2022'!X13+'Data 2022'!AA13)*1000/'Data 2022'!C13</f>
        <v>21.640010603516831</v>
      </c>
      <c r="BQ13" s="119">
        <f>+('Data 2022'!M13-'Data 2022'!N13+'Data 2022'!P13-'Data 2022'!Q13+'Data 2022'!Y13-'Data 2022'!Z13+'Data 2022'!AB13-'Data 2022'!AC13)*1000000/('Data 2022'!C13)</f>
        <v>7258.9908986480505</v>
      </c>
      <c r="BR13" s="122">
        <f>+IF('Data 2022'!AU13=0,"",'Data 2022'!AU13*1000/'Data 2022'!$C13)</f>
        <v>0.83944508261906869</v>
      </c>
      <c r="BS13" s="122">
        <f>+IF('Data 2022'!AV13=0,"",'Data 2022'!AV13*1000/'Data 2022'!$C13)</f>
        <v>0.2209066006892286</v>
      </c>
      <c r="BT13" s="122">
        <f>+IF('Data 2022'!AS13=0,"",'Data 2022'!AS13*1000/'Data 2022'!$C13)</f>
        <v>0.2209066006892286</v>
      </c>
      <c r="BU13" s="122">
        <f>+IF('Data 2022'!AT13=0,"",'Data 2022'!AT13*1000/'Data 2022'!$C13)</f>
        <v>0.17672528055138287</v>
      </c>
      <c r="BV13" s="122">
        <f>+IF('Data 2022'!AU13=0,"",'Data 2022'!AU13*1000/'Data 2022'!$C13)</f>
        <v>0.83944508261906869</v>
      </c>
      <c r="BW13" s="122">
        <f>+IF('Data 2022'!AV13=0,"",'Data 2022'!AV13*1000/'Data 2022'!$C13)</f>
        <v>0.2209066006892286</v>
      </c>
      <c r="BX13" s="122">
        <f>+IF('Data 2022'!AW13=0,"",'Data 2022'!AW13*1000/'Data 2022'!$C13)</f>
        <v>0.70690112220553147</v>
      </c>
      <c r="BY13" s="122">
        <f>+IF('Data 2022'!AX13=0,"",'Data 2022'!AX13*1000/'Data 2022'!$C13)</f>
        <v>0.2209066006892286</v>
      </c>
      <c r="BZ13" s="122">
        <f>+IF('Data 2022'!AY13=0,"",'Data 2022'!AY13*1000/'Data 2022'!$C13)</f>
        <v>1.1928956437218343</v>
      </c>
      <c r="CA13" s="122">
        <f>+IF('Data 2022'!AZ13=0,"",'Data 2022'!AZ13*1000/'Data 2022'!$C13)</f>
        <v>0.30926924096492003</v>
      </c>
      <c r="CB13" s="122">
        <f>+IF('Data 2022'!BA13=0,"",'Data 2022'!BA13*1000/'Data 2022'!$C13)</f>
        <v>3.181055049924892</v>
      </c>
      <c r="CC13" s="122">
        <f>+IF('Data 2022'!BB13=0,"",'Data 2022'!BB13*1000/'Data 2022'!$C13)</f>
        <v>1.1045330034461429</v>
      </c>
    </row>
    <row r="14" spans="1:81" x14ac:dyDescent="0.25">
      <c r="A14" s="92" t="s">
        <v>12</v>
      </c>
      <c r="B14" s="119">
        <f>+IF('Data 2022'!D14=0,"",('Data 2022'!E14)*1000000/'Data 2022'!D14)</f>
        <v>321199.14346895076</v>
      </c>
      <c r="C14" s="119" t="e">
        <f>+IF('Data 2022'!D14=0,"",('Data 2022'!E14-'Data 2022'!#REF!)*1000000/'Data 2022'!D14)</f>
        <v>#REF!</v>
      </c>
      <c r="D14" s="120">
        <f>+IF('Data 2022'!D14=0,"",'Data 2022'!D14*1000/'Data 2022'!C14)</f>
        <v>1.1072385423334994</v>
      </c>
      <c r="E14" s="119">
        <f>+IF('Data 2022'!D14=0,"",'Data 2022'!E14*1000000/'Data 2022'!C14)</f>
        <v>355.64407141332953</v>
      </c>
      <c r="F14" s="121">
        <f>+IF('Data 2022'!F14=0,"",('Data 2022'!G14)*1000000/'Data 2022'!F14)</f>
        <v>941176.4705882353</v>
      </c>
      <c r="G14" s="121">
        <f>+IF('Data 2022'!F14=0,"",('Data 2022'!G14-'Data 2022'!H14)*1000000/'Data 2022'!F14)</f>
        <v>941176.4705882353</v>
      </c>
      <c r="H14" s="120">
        <f>+IF('Data 2022'!F14=0,"",'Data 2022'!F14*1000/'Data 2022'!C14)</f>
        <v>8.0612656187021361E-2</v>
      </c>
      <c r="I14" s="119">
        <f>+IF('Data 2022'!F14=0,"",'Data 2022'!G14*1000000/'Data 2022'!C14)</f>
        <v>75.870735234843636</v>
      </c>
      <c r="J14" s="119">
        <f>+IF('Data 2022'!I14=0,"",('Data 2022'!J14)*1000000/'Data 2022'!I14)</f>
        <v>1074626.8656716417</v>
      </c>
      <c r="K14" s="119">
        <f>+IF('Data 2022'!I14=0,"",('Data 2022'!J14-'Data 2022'!K14)*1000000/'Data 2022'!I14)</f>
        <v>925373.13432835822</v>
      </c>
      <c r="L14" s="120">
        <f>+IF('Data 2022'!I14=0,"",'Data 2022'!I14*1000/'Data 2022'!C14)</f>
        <v>0.63541740759181542</v>
      </c>
      <c r="M14" s="119">
        <f>+IF('Data 2022'!I14=0,"",'Data 2022'!J14*1000000/'Data 2022'!C14)</f>
        <v>682.83661711359275</v>
      </c>
      <c r="N14" s="119">
        <f>+IF('Data 2022'!L14=0,"",('Data 2022'!M14)*1000000/'Data 2022'!L14)</f>
        <v>794850.49833887035</v>
      </c>
      <c r="O14" s="119">
        <f>+IF('Data 2022'!L14=0,"",('Data 2022'!M14-'Data 2022'!N14)*1000000/'Data 2022'!L14)</f>
        <v>740033.2225913622</v>
      </c>
      <c r="P14" s="120">
        <f>+IF('Data 2022'!L14=0,"",'Data 2022'!L14*1000/'Data 2022'!C14)</f>
        <v>2.8546364132109918</v>
      </c>
      <c r="Q14" s="119">
        <f>+IF('Data 2022'!L14=0,"",'Data 2022'!M14*1000000/'Data 2022'!C14)</f>
        <v>2269.0091756170423</v>
      </c>
      <c r="R14" s="119">
        <f>+IF('Data 2022'!O14=0,"",('Data 2022'!P14)*1000000/'Data 2022'!O14)</f>
        <v>96690.219412420978</v>
      </c>
      <c r="S14" s="119">
        <f>+IF('Data 2022'!O14=0,"",('Data 2022'!P14-'Data 2022'!Q14)*1000000/'Data 2022'!O14)</f>
        <v>74748.977314986987</v>
      </c>
      <c r="T14" s="120">
        <f>+IF('Data 2022'!O14=0,"",'Data 2022'!O14*1000/'Data 2022'!C14)</f>
        <v>6.3755127202029538</v>
      </c>
      <c r="U14" s="119">
        <f>+IF('Data 2022'!O14=0,"",'Data 2022'!P14*1000000/'Data 2022'!C14)</f>
        <v>616.44972378310456</v>
      </c>
      <c r="V14" s="119">
        <f>+IF('Data 2022'!X14=0,"",('Data 2022'!Y14)*1000000/'Data 2022'!X14)</f>
        <v>1328767.1232876712</v>
      </c>
      <c r="W14" s="119">
        <f>+IF('Data 2022'!X14=0,"",('Data 2022'!Y14-'Data 2022'!Z14)*1000000/'Data 2022'!X14)</f>
        <v>1082191.7808219178</v>
      </c>
      <c r="X14" s="120">
        <f>+IF('Data 2022'!X14=0,"",'Data 2022'!X14*1000/'Data 2022'!C14)</f>
        <v>1.5577210327903834</v>
      </c>
      <c r="Y14" s="119">
        <f>+IF('Data 2022'!X14=0,"",'Data 2022'!Y14*1000000/'Data 2022'!C14)</f>
        <v>2069.8484956255779</v>
      </c>
      <c r="Z14" s="119">
        <f>+IF('Data 2022'!AA14=0,"",('Data 2022'!AB14)*1000000/'Data 2022'!AA14)</f>
        <v>744230.76923076925</v>
      </c>
      <c r="AA14" s="119">
        <f>+IF('Data 2022'!AA14=0,"",('Data 2022'!AB14-'Data 2022'!AC14)*1000000/'Data 2022'!AA14)</f>
        <v>675000</v>
      </c>
      <c r="AB14" s="120">
        <f>+IF('Data 2022'!AA14=0,"",'Data 2022'!AA14*1000/'Data 2022'!C14)</f>
        <v>2.4657988951324183</v>
      </c>
      <c r="AC14" s="119">
        <f>+IF('Data 2022'!AA14=0,"",'Data 2022'!AB14*1000000/'Data 2022'!C14)</f>
        <v>1835.1234084927805</v>
      </c>
      <c r="AD14" s="119">
        <f>+IF('Data 2022'!AD14=0,"",('Data 2022'!AE14)*1000000/'Data 2022'!AD14)</f>
        <v>22465.088038858532</v>
      </c>
      <c r="AE14" s="119">
        <f>+IF('Data 2022'!AD14=0,"",('Data 2022'!AE14-'Data 2022'!AF14)*1000000/'Data 2022'!AD14)</f>
        <v>22465.088038858532</v>
      </c>
      <c r="AF14" s="120">
        <f>+IF('Data 2022'!AD14=0,"",'Data 2022'!AD14*1000/'Data 2022'!C14)</f>
        <v>3.9049719041183582</v>
      </c>
      <c r="AG14" s="119">
        <f>+IF('Data 2022'!AD14=0,"",'Data 2022'!AE14*1000000/'Data 2022'!C14)</f>
        <v>87.725537615287948</v>
      </c>
      <c r="AH14" s="119">
        <f>+IF('Data 2022'!AG14=0,"",('Data 2022'!AH14)*1000000/'Data 2022'!AG14)</f>
        <v>183083.51177730193</v>
      </c>
      <c r="AI14" s="119">
        <f>+IF('Data 2022'!AG14=0,"",('Data 2022'!AH14-'Data 2022'!AI14)*1000000/'Data 2022'!AG14)</f>
        <v>183083.51177730193</v>
      </c>
      <c r="AJ14" s="120">
        <f>+IF('Data 2022'!AG14=0,"",'Data 2022'!AG14*1000/'Data 2022'!C14)</f>
        <v>2.2144770846669988</v>
      </c>
      <c r="AK14" s="119">
        <f>+IF('Data 2022'!AG14=0,"",'Data 2022'!AH14*1000000/'Data 2022'!C14)</f>
        <v>405.43424141119567</v>
      </c>
      <c r="AL14" s="119">
        <f>+IF('Data 2022'!AJ14=0,"",('Data 2022'!AK14)*1000000/'Data 2022'!AJ14)</f>
        <v>207017.54385964913</v>
      </c>
      <c r="AM14" s="119">
        <f>+IF('Data 2022'!AJ14=0,"",('Data 2022'!AK14-'Data 2022'!AL14)*1000000/'Data 2022'!AJ14)</f>
        <v>205847.95321637421</v>
      </c>
      <c r="AN14" s="120">
        <f>+IF('Data 2022'!AJ14=0,"",'Data 2022'!AJ14*1000/'Data 2022'!C14)</f>
        <v>4.0543424141119564</v>
      </c>
      <c r="AO14" s="119">
        <f>+IF('Data 2022'!AJ14=0,"",'Data 2022'!AK14*1000000/'Data 2022'!C14)</f>
        <v>839.32000853545776</v>
      </c>
      <c r="AP14" s="119">
        <f>+IF('Data 2022'!AM14=0,"",('Data 2022'!AN14)*1000000/'Data 2022'!AM14)</f>
        <v>65217.391304347831</v>
      </c>
      <c r="AQ14" s="119" t="e">
        <f>+IF('Data 2022'!AM14=0,"",('Data 2022'!AN14-'Data 2022'!#REF!)*1000000/'Data 2022'!AM14)</f>
        <v>#REF!</v>
      </c>
      <c r="AR14" s="120">
        <f>+IF('Data 2022'!AM14=0,"",'Data 2022'!AM14*1000/'Data 2022'!C14)</f>
        <v>0.43625672760035089</v>
      </c>
      <c r="AS14" s="119">
        <f>+IF('Data 2022'!AM14=0,"",'Data 2022'!AN14*1000000/'Data 2022'!C14)</f>
        <v>28.451525713066363</v>
      </c>
      <c r="AT14" s="119">
        <f>+IF('Data 2022'!AO14=0,"",('Data 2022'!AP14)*1000000/'Data 2022'!AO14)</f>
        <v>38461.538461538461</v>
      </c>
      <c r="AU14" s="119" t="e">
        <f>+IF('Data 2022'!AO14=0,"",('Data 2022'!AP14-'Data 2022'!#REF!)*1000000/'Data 2022'!AO14)</f>
        <v>#REF!</v>
      </c>
      <c r="AV14" s="120">
        <f>+IF('Data 2022'!AO14=0,"",'Data 2022'!AO14*1000/'Data 2022'!C14)</f>
        <v>1.4794793370794508</v>
      </c>
      <c r="AW14" s="119">
        <f>+IF('Data 2022'!AO14=0,"",'Data 2022'!AP14*1000000/'Data 2022'!C14)</f>
        <v>56.903051426132727</v>
      </c>
      <c r="AX14" s="119">
        <f>+IF('Data 2022'!U14=0,"",('Data 2022'!V14)*1000000/'Data 2022'!U14)</f>
        <v>506912.44239631336</v>
      </c>
      <c r="AY14" s="119">
        <f>+IF('Data 2022'!U14=0,"",('Data 2022'!V14-'Data 2022'!W14)*1000000/'Data 2022'!U14)</f>
        <v>253456.22119815668</v>
      </c>
      <c r="AZ14" s="120">
        <f>+IF('Data 2022'!U14=0,"",'Data 2022'!U14*1000/'Data 2022'!C14)</f>
        <v>0.51449842331128337</v>
      </c>
      <c r="BA14" s="119">
        <f>+IF('Data 2022'!U14=0,"",'Data 2022'!V14*1000000/'Data 2022'!C14)</f>
        <v>260.80565236977498</v>
      </c>
      <c r="BB14" s="119">
        <f>+IF(AT14="","",+IF('Data 2022'!BC14=0,0,('Data 2022'!BD14)*1000000/'Data 2022'!BC14))</f>
        <v>349429.17547568708</v>
      </c>
      <c r="BC14" s="119" t="e">
        <f>+IF(AU14="","",+IF('Data 2022'!BC14=0,"",('Data 2022'!BD14-'Data 2022'!BE14)*1000000/'Data 2022'!BC14))</f>
        <v>#REF!</v>
      </c>
      <c r="BD14" s="120">
        <f>+IF(AV14="","",IF('Data 2022'!BC14=0,"",'Data 2022'!BC14*1000/'Data 2022'!C14))</f>
        <v>28.036607629750812</v>
      </c>
      <c r="BE14" s="119">
        <f>+IF(AW14="","",IF('Data 2022'!BC14=0,"",('Data 2022'!BD14-'Data 2022'!BE14)*1000000/'Data 2022'!C14))</f>
        <v>8708.5378286743944</v>
      </c>
      <c r="BF14" s="119">
        <f>+IF('Data 2022'!BC14-'Data 2022'!BF14=0,"",('Data 2022'!BD14-'Data 2022'!BG14)*1000000/('Data 2022'!BC14-'Data 2022'!BF14))</f>
        <v>371789.05328129244</v>
      </c>
      <c r="BG14" s="119" t="e">
        <f>+IF('Data 2022'!BC14-'Data 2022'!BF14=0,"",('Data 2022'!BD14-'Data 2022'!BE14-'Data 2022'!BG14-'Data 2022'!#REF!)*1000000/('Data 2022'!BC14-'Data 2022'!BF14))</f>
        <v>#REF!</v>
      </c>
      <c r="BH14" s="120">
        <f>+IF('Data 2022'!BC14-'Data 2022'!BF14=0,"",('Data 2022'!BC14-'Data 2022'!BF14)*1000/'Data 2022'!C14)</f>
        <v>26.12087156507101</v>
      </c>
      <c r="BI14" s="119" t="e">
        <f>+IF('Data 2022'!BC14-'Data 2022'!BF14=0,"",('Data 2022'!BD14-'Data 2022'!BE14-'Data 2022'!BG14-'Data 2022'!#REF!)*1000000/'Data 2022'!C14)</f>
        <v>#REF!</v>
      </c>
      <c r="BJ14" s="119">
        <f>+IF('Data 2022'!BF14=0,"",('Data 2022'!BG14)*1000000/'Data 2022'!BF14)</f>
        <v>44554.455445544547</v>
      </c>
      <c r="BK14" s="119" t="e">
        <f>+IF('Data 2022'!BF14=0,"",('Data 2022'!BG14-'Data 2022'!#REF!)*1000000/'Data 2022'!BF14)</f>
        <v>#REF!</v>
      </c>
      <c r="BL14" s="120">
        <f>+IF('Data 2022'!BF14=0,"",'Data 2022'!BF14*1000/'Data 2022'!C14)</f>
        <v>1.9157360646798018</v>
      </c>
      <c r="BM14" s="119" t="e">
        <f>+IF('Data 2022'!BF14=0,"",('Data 2022'!BG14-'Data 2022'!#REF!)*1000000/'Data 2022'!C14)</f>
        <v>#REF!</v>
      </c>
      <c r="BN14" s="119">
        <f>+IF('Data 2022'!L14+'Data 2022'!O14+'Data 2022'!X14+'Data 2022'!AA14=0,"",('Data 2022'!M14+'Data 2022'!P14+'Data 2022'!Y14+'Data 2022'!AB14)*1000000/('Data 2022'!L14+'Data 2022'!O14+'Data 2022'!X14+'Data 2022'!AA14))</f>
        <v>512343.47048300534</v>
      </c>
      <c r="BO14" s="119">
        <f>+IF('Data 2022'!L14+'Data 2022'!O14+'Data 2022'!X14+'Data 2022'!AA14=0,"",('Data 2022'!M14-'Data 2022'!N14+'Data 2022'!P14-'Data 2022'!Q14+'Data 2022'!Y14-'Data 2022'!Z14+'Data 2022'!AB14-'Data 2022'!AC14)*1000000/('Data 2022'!L14+'Data 2022'!O14+'Data 2022'!X14+'Data 2022'!AA14))</f>
        <v>448121.64579606452</v>
      </c>
      <c r="BP14" s="120">
        <f>+('Data 2022'!L14+'Data 2022'!O14+'Data 2022'!X14+'Data 2022'!AA14)*1000/'Data 2022'!C14</f>
        <v>13.253669061336748</v>
      </c>
      <c r="BQ14" s="119">
        <f>+('Data 2022'!M14-'Data 2022'!N14+'Data 2022'!P14-'Data 2022'!Q14+'Data 2022'!Y14-'Data 2022'!Z14+'Data 2022'!AB14-'Data 2022'!AC14)*1000000/('Data 2022'!C14)</f>
        <v>5939.2559926026051</v>
      </c>
      <c r="BR14" s="122">
        <f>+IF('Data 2022'!AU14=0,"",'Data 2022'!AU14*1000/'Data 2022'!$C14)</f>
        <v>1.2428574815657822</v>
      </c>
      <c r="BS14" s="122">
        <f>+IF('Data 2022'!AV14=0,"",'Data 2022'!AV14*1000/'Data 2022'!$C14)</f>
        <v>0.34971667022310737</v>
      </c>
      <c r="BT14" s="122">
        <f>+IF('Data 2022'!AS14=0,"",'Data 2022'!AS14*1000/'Data 2022'!$C14)</f>
        <v>0.31984256822438772</v>
      </c>
      <c r="BU14" s="122">
        <f>+IF('Data 2022'!AT14=0,"",'Data 2022'!AT14*1000/'Data 2022'!$C14)</f>
        <v>0.20817032980060221</v>
      </c>
      <c r="BV14" s="122">
        <f>+IF('Data 2022'!AU14=0,"",'Data 2022'!AU14*1000/'Data 2022'!$C14)</f>
        <v>1.2428574815657822</v>
      </c>
      <c r="BW14" s="122">
        <f>+IF('Data 2022'!AV14=0,"",'Data 2022'!AV14*1000/'Data 2022'!$C14)</f>
        <v>0.34971667022310737</v>
      </c>
      <c r="BX14" s="122">
        <f>+IF('Data 2022'!AW14=0,"",'Data 2022'!AW14*1000/'Data 2022'!$C14)</f>
        <v>0.66979633449510401</v>
      </c>
      <c r="BY14" s="122">
        <f>+IF('Data 2022'!AX14=0,"",'Data 2022'!AX14*1000/'Data 2022'!$C14)</f>
        <v>0.16999786613557152</v>
      </c>
      <c r="BZ14" s="122">
        <f>+IF('Data 2022'!AY14=0,"",'Data 2022'!AY14*1000/'Data 2022'!$C14)</f>
        <v>1.0629015814306375</v>
      </c>
      <c r="CA14" s="122">
        <f>+IF('Data 2022'!AZ14=0,"",'Data 2022'!AZ14*1000/'Data 2022'!$C14)</f>
        <v>0.22713801360931313</v>
      </c>
      <c r="CB14" s="122">
        <f>+IF('Data 2022'!BA14=0,"",'Data 2022'!BA14*1000/'Data 2022'!$C14)</f>
        <v>3.2953979657159116</v>
      </c>
      <c r="CC14" s="122">
        <f>+IF('Data 2022'!BB14=0,"",'Data 2022'!BB14*1000/'Data 2022'!$C14)</f>
        <v>0.95502287976859424</v>
      </c>
    </row>
    <row r="15" spans="1:81" x14ac:dyDescent="0.25">
      <c r="A15" s="92" t="s">
        <v>13</v>
      </c>
      <c r="B15" s="119">
        <f>+IF('Data 2022'!D15=0,"",('Data 2022'!E15)*1000000/'Data 2022'!D15)</f>
        <v>333333.33333333331</v>
      </c>
      <c r="C15" s="119" t="e">
        <f>+IF('Data 2022'!D15=0,"",('Data 2022'!E15-'Data 2022'!#REF!)*1000000/'Data 2022'!D15)</f>
        <v>#REF!</v>
      </c>
      <c r="D15" s="120">
        <f>+IF('Data 2022'!D15=0,"",'Data 2022'!D15*1000/'Data 2022'!C15)</f>
        <v>0.63713807017957858</v>
      </c>
      <c r="E15" s="119">
        <f>+IF('Data 2022'!D15=0,"",'Data 2022'!E15*1000000/'Data 2022'!C15)</f>
        <v>212.37935672652617</v>
      </c>
      <c r="F15" s="121">
        <f>+IF('Data 2022'!F15=0,"",('Data 2022'!G15)*1000000/'Data 2022'!F15)</f>
        <v>448717.94871794875</v>
      </c>
      <c r="G15" s="121">
        <f>+IF('Data 2022'!F15=0,"",('Data 2022'!G15-'Data 2022'!H15)*1000000/'Data 2022'!F15)</f>
        <v>410256.41025641025</v>
      </c>
      <c r="H15" s="120">
        <f>+IF('Data 2022'!F15=0,"",'Data 2022'!F15*1000/'Data 2022'!C15)</f>
        <v>0.18406210916298935</v>
      </c>
      <c r="I15" s="119">
        <f>+IF('Data 2022'!F15=0,"",'Data 2022'!G15*1000000/'Data 2022'!C15)</f>
        <v>82.59197206031574</v>
      </c>
      <c r="J15" s="119">
        <f>+IF('Data 2022'!I15=0,"",('Data 2022'!J15)*1000000/'Data 2022'!I15)</f>
        <v>1570175.4385964912</v>
      </c>
      <c r="K15" s="119">
        <f>+IF('Data 2022'!I15=0,"",('Data 2022'!J15-'Data 2022'!K15)*1000000/'Data 2022'!I15)</f>
        <v>1298245.6140350874</v>
      </c>
      <c r="L15" s="120">
        <f>+IF('Data 2022'!I15=0,"",'Data 2022'!I15*1000/'Data 2022'!C15)</f>
        <v>0.26901385185359983</v>
      </c>
      <c r="M15" s="119">
        <f>+IF('Data 2022'!I15=0,"",'Data 2022'!J15*1000000/'Data 2022'!C15)</f>
        <v>422.39894282275765</v>
      </c>
      <c r="N15" s="119">
        <f>+IF('Data 2022'!L15=0,"",('Data 2022'!M15)*1000000/'Data 2022'!L15)</f>
        <v>805699.48186528496</v>
      </c>
      <c r="O15" s="119">
        <f>+IF('Data 2022'!L15=0,"",('Data 2022'!M15-'Data 2022'!N15)*1000000/'Data 2022'!L15)</f>
        <v>728842.83246977534</v>
      </c>
      <c r="P15" s="120">
        <f>+IF('Data 2022'!L15=0,"",'Data 2022'!L15*1000/'Data 2022'!C15)</f>
        <v>2.7326143898813036</v>
      </c>
      <c r="Q15" s="119">
        <f>+IF('Data 2022'!L15=0,"",'Data 2022'!M15*1000000/'Data 2022'!C15)</f>
        <v>2201.6659980649879</v>
      </c>
      <c r="R15" s="119">
        <f>+IF('Data 2022'!O15=0,"",('Data 2022'!P15)*1000000/'Data 2022'!O15)</f>
        <v>89841.755997958142</v>
      </c>
      <c r="S15" s="119">
        <f>+IF('Data 2022'!O15=0,"",('Data 2022'!P15-'Data 2022'!Q15)*1000000/'Data 2022'!O15)</f>
        <v>89331.291475242469</v>
      </c>
      <c r="T15" s="120">
        <f>+IF('Data 2022'!O15=0,"",'Data 2022'!O15*1000/'Data 2022'!C15)</f>
        <v>4.6227906647473862</v>
      </c>
      <c r="U15" s="119">
        <f>+IF('Data 2022'!O15=0,"",'Data 2022'!P15*1000000/'Data 2022'!C15)</f>
        <v>415.31963093187341</v>
      </c>
      <c r="V15" s="119">
        <f>+IF('Data 2022'!X15=0,"",('Data 2022'!Y15)*1000000/'Data 2022'!X15)</f>
        <v>1103942.652329749</v>
      </c>
      <c r="W15" s="119">
        <f>+IF('Data 2022'!X15=0,"",('Data 2022'!Y15-'Data 2022'!Z15)*1000000/'Data 2022'!X15)</f>
        <v>991636.79808841099</v>
      </c>
      <c r="X15" s="120">
        <f>+IF('Data 2022'!X15=0,"",'Data 2022'!X15*1000/'Data 2022'!C15)</f>
        <v>1.9751280175566934</v>
      </c>
      <c r="Y15" s="119">
        <f>+IF('Data 2022'!X15=0,"",'Data 2022'!Y15*1000000/'Data 2022'!C15)</f>
        <v>2180.4280623923355</v>
      </c>
      <c r="Z15" s="119">
        <f>+IF('Data 2022'!AA15=0,"",('Data 2022'!AB15)*1000000/'Data 2022'!AA15)</f>
        <v>771573.60406091379</v>
      </c>
      <c r="AA15" s="119">
        <f>+IF('Data 2022'!AA15=0,"",('Data 2022'!AB15-'Data 2022'!AC15)*1000000/'Data 2022'!AA15)</f>
        <v>725888.32487309643</v>
      </c>
      <c r="AB15" s="120">
        <f>+IF('Data 2022'!AA15=0,"",'Data 2022'!AA15*1000/'Data 2022'!C15)</f>
        <v>0.92974962833612573</v>
      </c>
      <c r="AC15" s="119">
        <f>+IF('Data 2022'!AA15=0,"",'Data 2022'!AB15*1000000/'Data 2022'!C15)</f>
        <v>717.37027160959951</v>
      </c>
      <c r="AD15" s="119">
        <f>+IF('Data 2022'!AD15=0,"",('Data 2022'!AE15)*1000000/'Data 2022'!AD15)</f>
        <v>20129.4033069734</v>
      </c>
      <c r="AE15" s="119">
        <f>+IF('Data 2022'!AD15=0,"",('Data 2022'!AE15-'Data 2022'!AF15)*1000000/'Data 2022'!AD15)</f>
        <v>19626.168224299065</v>
      </c>
      <c r="AF15" s="120">
        <f>+IF('Data 2022'!AD15=0,"",'Data 2022'!AD15*1000/'Data 2022'!C15)</f>
        <v>3.2824409467399769</v>
      </c>
      <c r="AG15" s="119">
        <f>+IF('Data 2022'!AD15=0,"",'Data 2022'!AE15*1000000/'Data 2022'!C15)</f>
        <v>66.073577648252595</v>
      </c>
      <c r="AH15" s="119">
        <f>+IF('Data 2022'!AG15=0,"",('Data 2022'!AH15)*1000000/'Data 2022'!AG15)</f>
        <v>168000</v>
      </c>
      <c r="AI15" s="119">
        <f>+IF('Data 2022'!AG15=0,"",('Data 2022'!AH15-'Data 2022'!AI15)*1000000/'Data 2022'!AG15)</f>
        <v>162666.66666666663</v>
      </c>
      <c r="AJ15" s="120">
        <f>+IF('Data 2022'!AG15=0,"",'Data 2022'!AG15*1000/'Data 2022'!C15)</f>
        <v>2.6547419590815773</v>
      </c>
      <c r="AK15" s="119">
        <f>+IF('Data 2022'!AG15=0,"",'Data 2022'!AH15*1000000/'Data 2022'!C15)</f>
        <v>445.99664912570501</v>
      </c>
      <c r="AL15" s="119">
        <f>+IF('Data 2022'!AJ15=0,"",('Data 2022'!AK15)*1000000/'Data 2022'!AJ15)</f>
        <v>167313.49719706769</v>
      </c>
      <c r="AM15" s="119">
        <f>+IF('Data 2022'!AJ15=0,"",('Data 2022'!AK15-'Data 2022'!AL15)*1000000/'Data 2022'!AJ15)</f>
        <v>150927.12376024149</v>
      </c>
      <c r="AN15" s="120">
        <f>+IF('Data 2022'!AJ15=0,"",'Data 2022'!AJ15*1000/'Data 2022'!C15)</f>
        <v>5.472308091653491</v>
      </c>
      <c r="AO15" s="119">
        <f>+IF('Data 2022'!AJ15=0,"",'Data 2022'!AK15*1000000/'Data 2022'!C15)</f>
        <v>915.59100455435737</v>
      </c>
      <c r="AP15" s="119">
        <f>+IF('Data 2022'!AM15=0,"",('Data 2022'!AN15)*1000000/'Data 2022'!AM15)</f>
        <v>63157.894736842107</v>
      </c>
      <c r="AQ15" s="119" t="e">
        <f>+IF('Data 2022'!AM15=0,"",('Data 2022'!AN15-'Data 2022'!#REF!)*1000000/'Data 2022'!AM15)</f>
        <v>#REF!</v>
      </c>
      <c r="AR15" s="120">
        <f>+IF('Data 2022'!AM15=0,"",'Data 2022'!AM15*1000/'Data 2022'!C15)</f>
        <v>0.44835641975599971</v>
      </c>
      <c r="AS15" s="119">
        <f>+IF('Data 2022'!AM15=0,"",'Data 2022'!AN15*1000000/'Data 2022'!C15)</f>
        <v>28.317247563536824</v>
      </c>
      <c r="AT15" s="119">
        <f>+IF('Data 2022'!AO15=0,"",('Data 2022'!AP15)*1000000/'Data 2022'!AO15)</f>
        <v>87951.80722891567</v>
      </c>
      <c r="AU15" s="119" t="e">
        <f>+IF('Data 2022'!AO15=0,"",('Data 2022'!AP15-'Data 2022'!#REF!)*1000000/'Data 2022'!AO15)</f>
        <v>#REF!</v>
      </c>
      <c r="AV15" s="120">
        <f>+IF('Data 2022'!AO15=0,"",'Data 2022'!AO15*1000/'Data 2022'!C15)</f>
        <v>1.9586096231446304</v>
      </c>
      <c r="AW15" s="119">
        <f>+IF('Data 2022'!AO15=0,"",'Data 2022'!AP15*1000000/'Data 2022'!C15)</f>
        <v>172.26325601151569</v>
      </c>
      <c r="AX15" s="119">
        <f>+IF('Data 2022'!U15=0,"",('Data 2022'!V15)*1000000/'Data 2022'!U15)</f>
        <v>576354.67980295559</v>
      </c>
      <c r="AY15" s="119">
        <f>+IF('Data 2022'!U15=0,"",('Data 2022'!V15-'Data 2022'!W15)*1000000/'Data 2022'!U15)</f>
        <v>278325.12315270928</v>
      </c>
      <c r="AZ15" s="120">
        <f>+IF('Data 2022'!U15=0,"",'Data 2022'!U15*1000/'Data 2022'!C15)</f>
        <v>0.95806687589966255</v>
      </c>
      <c r="BA15" s="119">
        <f>+IF('Data 2022'!U15=0,"",'Data 2022'!V15*1000000/'Data 2022'!C15)</f>
        <v>552.18632748896812</v>
      </c>
      <c r="BB15" s="119">
        <f>+IF(AT15="","",+IF('Data 2022'!BC15=0,0,('Data 2022'!BD15)*1000000/'Data 2022'!BC15))</f>
        <v>327398.61523244309</v>
      </c>
      <c r="BC15" s="119" t="e">
        <f>+IF(AU15="","",+IF('Data 2022'!BC15=0,"",('Data 2022'!BD15-'Data 2022'!BE15)*1000000/'Data 2022'!BC15))</f>
        <v>#REF!</v>
      </c>
      <c r="BD15" s="120">
        <f>+IF(AV15="","",IF('Data 2022'!BC15=0,"",'Data 2022'!BC15*1000/'Data 2022'!C15))</f>
        <v>26.243009179507752</v>
      </c>
      <c r="BE15" s="119">
        <f>+IF(AW15="","",IF('Data 2022'!BC15=0,"",('Data 2022'!BD15-'Data 2022'!BE15)*1000000/'Data 2022'!C15))</f>
        <v>7603.8889019987246</v>
      </c>
      <c r="BF15" s="119">
        <f>+IF('Data 2022'!BC15-'Data 2022'!BF15=0,"",('Data 2022'!BD15-'Data 2022'!BG15)*1000000/('Data 2022'!BC15-'Data 2022'!BF15))</f>
        <v>352044.35204435204</v>
      </c>
      <c r="BG15" s="119" t="e">
        <f>+IF('Data 2022'!BC15-'Data 2022'!BF15=0,"",('Data 2022'!BD15-'Data 2022'!BE15-'Data 2022'!BG15-'Data 2022'!#REF!)*1000000/('Data 2022'!BC15-'Data 2022'!BF15))</f>
        <v>#REF!</v>
      </c>
      <c r="BH15" s="120">
        <f>+IF('Data 2022'!BC15-'Data 2022'!BF15=0,"",('Data 2022'!BC15-'Data 2022'!BF15)*1000/'Data 2022'!C15)</f>
        <v>23.83604313660712</v>
      </c>
      <c r="BI15" s="119" t="e">
        <f>+IF('Data 2022'!BC15-'Data 2022'!BF15=0,"",('Data 2022'!BD15-'Data 2022'!BE15-'Data 2022'!BG15-'Data 2022'!#REF!)*1000000/'Data 2022'!C15)</f>
        <v>#REF!</v>
      </c>
      <c r="BJ15" s="119">
        <f>+IF('Data 2022'!BF15=0,"",('Data 2022'!BG15)*1000000/'Data 2022'!BF15)</f>
        <v>83333.333333333328</v>
      </c>
      <c r="BK15" s="119" t="e">
        <f>+IF('Data 2022'!BF15=0,"",('Data 2022'!BG15-'Data 2022'!#REF!)*1000000/'Data 2022'!BF15)</f>
        <v>#REF!</v>
      </c>
      <c r="BL15" s="120">
        <f>+IF('Data 2022'!BF15=0,"",'Data 2022'!BF15*1000/'Data 2022'!C15)</f>
        <v>2.4069660429006299</v>
      </c>
      <c r="BM15" s="119" t="e">
        <f>+IF('Data 2022'!BF15=0,"",('Data 2022'!BG15-'Data 2022'!#REF!)*1000000/'Data 2022'!C15)</f>
        <v>#REF!</v>
      </c>
      <c r="BN15" s="119">
        <f>+IF('Data 2022'!L15+'Data 2022'!O15+'Data 2022'!X15+'Data 2022'!AA15=0,"",('Data 2022'!M15+'Data 2022'!P15+'Data 2022'!Y15+'Data 2022'!AB15)*1000000/('Data 2022'!L15+'Data 2022'!O15+'Data 2022'!X15+'Data 2022'!AA15))</f>
        <v>537488.50045998173</v>
      </c>
      <c r="BO15" s="119">
        <f>+IF('Data 2022'!L15+'Data 2022'!O15+'Data 2022'!X15+'Data 2022'!AA15=0,"",('Data 2022'!M15-'Data 2022'!N15+'Data 2022'!P15-'Data 2022'!Q15+'Data 2022'!Y15-'Data 2022'!Z15+'Data 2022'!AB15-'Data 2022'!AC15)*1000000/('Data 2022'!L15+'Data 2022'!O15+'Data 2022'!X15+'Data 2022'!AA15))</f>
        <v>491030.3587856486</v>
      </c>
      <c r="BP15" s="120">
        <f>+('Data 2022'!L15+'Data 2022'!O15+'Data 2022'!X15+'Data 2022'!AA15)*1000/'Data 2022'!C15</f>
        <v>10.260282700521508</v>
      </c>
      <c r="BQ15" s="119">
        <f>+('Data 2022'!M15-'Data 2022'!N15+'Data 2022'!P15-'Data 2022'!Q15+'Data 2022'!Y15-'Data 2022'!Z15+'Data 2022'!AB15-'Data 2022'!AC15)*1000000/('Data 2022'!C15)</f>
        <v>5038.1102956792602</v>
      </c>
      <c r="BR15" s="122">
        <f>+IF('Data 2022'!AU15=0,"",'Data 2022'!AU15*1000/'Data 2022'!$C15)</f>
        <v>1.2978738466621045</v>
      </c>
      <c r="BS15" s="122">
        <f>+IF('Data 2022'!AV15=0,"",'Data 2022'!AV15*1000/'Data 2022'!$C15)</f>
        <v>0.23597706302947352</v>
      </c>
      <c r="BT15" s="122">
        <f>+IF('Data 2022'!AS15=0,"",'Data 2022'!AS15*1000/'Data 2022'!$C15)</f>
        <v>9.4390825211789417E-2</v>
      </c>
      <c r="BU15" s="122" t="str">
        <f>+IF('Data 2022'!AT15=0,"",'Data 2022'!AT15*1000/'Data 2022'!$C15)</f>
        <v/>
      </c>
      <c r="BV15" s="122">
        <f>+IF('Data 2022'!AU15=0,"",'Data 2022'!AU15*1000/'Data 2022'!$C15)</f>
        <v>1.2978738466621045</v>
      </c>
      <c r="BW15" s="122">
        <f>+IF('Data 2022'!AV15=0,"",'Data 2022'!AV15*1000/'Data 2022'!$C15)</f>
        <v>0.23597706302947352</v>
      </c>
      <c r="BX15" s="122">
        <f>+IF('Data 2022'!AW15=0,"",'Data 2022'!AW15*1000/'Data 2022'!$C15)</f>
        <v>0.37756330084715767</v>
      </c>
      <c r="BY15" s="122">
        <f>+IF('Data 2022'!AX15=0,"",'Data 2022'!AX15*1000/'Data 2022'!$C15)</f>
        <v>4.7195412605894708E-2</v>
      </c>
      <c r="BZ15" s="122">
        <f>+IF('Data 2022'!AY15=0,"",'Data 2022'!AY15*1000/'Data 2022'!$C15)</f>
        <v>1.1798853151473676</v>
      </c>
      <c r="CA15" s="122">
        <f>+IF('Data 2022'!AZ15=0,"",'Data 2022'!AZ15*1000/'Data 2022'!$C15)</f>
        <v>9.4390825211789417E-2</v>
      </c>
      <c r="CB15" s="122">
        <f>+IF('Data 2022'!BA15=0,"",'Data 2022'!BA15*1000/'Data 2022'!$C15)</f>
        <v>2.9733109941713667</v>
      </c>
      <c r="CC15" s="122">
        <f>+IF('Data 2022'!BB15=0,"",'Data 2022'!BB15*1000/'Data 2022'!$C15)</f>
        <v>0.44835641975599971</v>
      </c>
    </row>
    <row r="16" spans="1:81" x14ac:dyDescent="0.25">
      <c r="A16" s="92" t="s">
        <v>79</v>
      </c>
      <c r="B16" s="119">
        <f>+IF('Data 2022'!D16=0,"",('Data 2022'!E16)*1000000/'Data 2022'!D16)</f>
        <v>342965.04237288132</v>
      </c>
      <c r="C16" s="119" t="e">
        <f>+IF('Data 2022'!D16=0,"",('Data 2022'!E16-'Data 2022'!#REF!)*1000000/'Data 2022'!D16)</f>
        <v>#REF!</v>
      </c>
      <c r="D16" s="120">
        <f>+IF('Data 2022'!D16=0,"",'Data 2022'!D16*1000/'Data 2022'!C16)</f>
        <v>1.6138959173904124</v>
      </c>
      <c r="E16" s="119">
        <f>+IF('Data 2022'!D16=0,"",'Data 2022'!E16*1000000/'Data 2022'!C16)</f>
        <v>553.50988169322295</v>
      </c>
      <c r="F16" s="121" t="str">
        <f>+IF('Data 2022'!F16=0,"",('Data 2022'!G16)*1000000/'Data 2022'!F16)</f>
        <v/>
      </c>
      <c r="G16" s="121" t="str">
        <f>+IF('Data 2022'!F16=0,"",('Data 2022'!G16-'Data 2022'!H16)*1000000/'Data 2022'!F16)</f>
        <v/>
      </c>
      <c r="H16" s="120" t="str">
        <f>+IF('Data 2022'!F16=0,"",'Data 2022'!F16*1000/'Data 2022'!C16)</f>
        <v/>
      </c>
      <c r="I16" s="119" t="str">
        <f>+IF('Data 2022'!F16=0,"",'Data 2022'!G16*1000000/'Data 2022'!C16)</f>
        <v/>
      </c>
      <c r="J16" s="119" t="str">
        <f>+IF('Data 2022'!I16=0,"",('Data 2022'!J16)*1000000/'Data 2022'!I16)</f>
        <v/>
      </c>
      <c r="K16" s="119" t="str">
        <f>+IF('Data 2022'!I16=0,"",('Data 2022'!J16-'Data 2022'!K16)*1000000/'Data 2022'!I16)</f>
        <v/>
      </c>
      <c r="L16" s="120" t="str">
        <f>+IF('Data 2022'!I16=0,"",'Data 2022'!I16*1000/'Data 2022'!C16)</f>
        <v/>
      </c>
      <c r="M16" s="119" t="str">
        <f>+IF('Data 2022'!I16=0,"",'Data 2022'!J16*1000000/'Data 2022'!C16)</f>
        <v/>
      </c>
      <c r="N16" s="119">
        <f>+IF('Data 2022'!L16=0,"",('Data 2022'!M16)*1000000/'Data 2022'!L16)</f>
        <v>911803.24834090122</v>
      </c>
      <c r="O16" s="119">
        <f>+IF('Data 2022'!L16=0,"",('Data 2022'!M16-'Data 2022'!N16)*1000000/'Data 2022'!L16)</f>
        <v>803525.21830247995</v>
      </c>
      <c r="P16" s="120">
        <f>+IF('Data 2022'!L16=0,"",'Data 2022'!L16*1000/'Data 2022'!C16)</f>
        <v>1.957874581139301</v>
      </c>
      <c r="Q16" s="119">
        <f>+IF('Data 2022'!L16=0,"",'Data 2022'!M16*1000000/'Data 2022'!C16)</f>
        <v>1785.1964029268961</v>
      </c>
      <c r="R16" s="119">
        <f>+IF('Data 2022'!O16=0,"",('Data 2022'!P16)*1000000/'Data 2022'!O16)</f>
        <v>76866.736946545949</v>
      </c>
      <c r="S16" s="119">
        <f>+IF('Data 2022'!O16=0,"",('Data 2022'!P16-'Data 2022'!Q16)*1000000/'Data 2022'!O16)</f>
        <v>76618.690313779007</v>
      </c>
      <c r="T16" s="120">
        <f>+IF('Data 2022'!O16=0,"",'Data 2022'!O16*1000/'Data 2022'!C16)</f>
        <v>16.541749299049442</v>
      </c>
      <c r="U16" s="119">
        <f>+IF('Data 2022'!O16=0,"",'Data 2022'!P16*1000000/'Data 2022'!C16)</f>
        <v>1271.5102920057443</v>
      </c>
      <c r="V16" s="119">
        <f>+IF('Data 2022'!X16=0,"",('Data 2022'!Y16)*1000000/'Data 2022'!X16)</f>
        <v>866552.2442588727</v>
      </c>
      <c r="W16" s="119">
        <f>+IF('Data 2022'!X16=0,"",('Data 2022'!Y16-'Data 2022'!Z16)*1000000/'Data 2022'!X16)</f>
        <v>816969.78079331946</v>
      </c>
      <c r="X16" s="120">
        <f>+IF('Data 2022'!X16=0,"",'Data 2022'!X16*1000/'Data 2022'!C16)</f>
        <v>1.3102646515762839</v>
      </c>
      <c r="Y16" s="119">
        <f>+IF('Data 2022'!X16=0,"",'Data 2022'!Y16*1000000/'Data 2022'!C16)</f>
        <v>1135.4127743964987</v>
      </c>
      <c r="Z16" s="119">
        <f>+IF('Data 2022'!AA16=0,"",('Data 2022'!AB16)*1000000/'Data 2022'!AA16)</f>
        <v>810819.12865895173</v>
      </c>
      <c r="AA16" s="119">
        <f>+IF('Data 2022'!AA16=0,"",('Data 2022'!AB16-'Data 2022'!AC16)*1000000/'Data 2022'!AA16)</f>
        <v>786993.39686861809</v>
      </c>
      <c r="AB16" s="120">
        <f>+IF('Data 2022'!AA16=0,"",'Data 2022'!AA16*1000/'Data 2022'!C16)</f>
        <v>2.0091636463106064</v>
      </c>
      <c r="AC16" s="119">
        <f>+IF('Data 2022'!AA16=0,"",'Data 2022'!AB16*1000000/'Data 2022'!C16)</f>
        <v>1629.0683170348082</v>
      </c>
      <c r="AD16" s="119">
        <f>+IF('Data 2022'!AD16=0,"",('Data 2022'!AE16)*1000000/'Data 2022'!AD16)</f>
        <v>22995.543859649122</v>
      </c>
      <c r="AE16" s="119">
        <f>+IF('Data 2022'!AD16=0,"",('Data 2022'!AE16-'Data 2022'!AF16)*1000000/'Data 2022'!AD16)</f>
        <v>22469.228070175439</v>
      </c>
      <c r="AF16" s="120">
        <f>+IF('Data 2022'!AD16=0,"",'Data 2022'!AD16*1000/'Data 2022'!C16)</f>
        <v>3.8979689530192161</v>
      </c>
      <c r="AG16" s="119">
        <f>+IF('Data 2022'!AD16=0,"",'Data 2022'!AE16*1000000/'Data 2022'!C16)</f>
        <v>89.635916022703952</v>
      </c>
      <c r="AH16" s="119">
        <f>+IF('Data 2022'!AG16=0,"",('Data 2022'!AH16)*1000000/'Data 2022'!AG16)</f>
        <v>117454.94871084004</v>
      </c>
      <c r="AI16" s="119">
        <f>+IF('Data 2022'!AG16=0,"",('Data 2022'!AH16-'Data 2022'!AI16)*1000000/'Data 2022'!AG16)</f>
        <v>117454.94871084004</v>
      </c>
      <c r="AJ16" s="120">
        <f>+IF('Data 2022'!AG16=0,"",'Data 2022'!AG16*1000/'Data 2022'!C16)</f>
        <v>2.4666621076386512</v>
      </c>
      <c r="AK16" s="119">
        <f>+IF('Data 2022'!AG16=0,"",'Data 2022'!AH16*1000000/'Data 2022'!C16)</f>
        <v>289.72167133967037</v>
      </c>
      <c r="AL16" s="119">
        <f>+IF('Data 2022'!AJ16=0,"",('Data 2022'!AK16)*1000000/'Data 2022'!AJ16)</f>
        <v>223732.85330261139</v>
      </c>
      <c r="AM16" s="119">
        <f>+IF('Data 2022'!AJ16=0,"",('Data 2022'!AK16-'Data 2022'!AL16)*1000000/'Data 2022'!AJ16)</f>
        <v>223560.04224270349</v>
      </c>
      <c r="AN16" s="120">
        <f>+IF('Data 2022'!AJ16=0,"",'Data 2022'!AJ16*1000/'Data 2022'!C16)</f>
        <v>3.5615126854954524</v>
      </c>
      <c r="AO16" s="119">
        <f>+IF('Data 2022'!AJ16=0,"",'Data 2022'!AK16*1000000/'Data 2022'!C16)</f>
        <v>796.82739519934353</v>
      </c>
      <c r="AP16" s="119" t="str">
        <f>+IF('Data 2022'!AM16=0,"",('Data 2022'!AN16)*1000000/'Data 2022'!AM16)</f>
        <v/>
      </c>
      <c r="AQ16" s="119" t="str">
        <f>+IF('Data 2022'!AM16=0,"",('Data 2022'!AN16-'Data 2022'!#REF!)*1000000/'Data 2022'!AM16)</f>
        <v/>
      </c>
      <c r="AR16" s="120" t="str">
        <f>+IF('Data 2022'!AM16=0,"",'Data 2022'!AM16*1000/'Data 2022'!C16)</f>
        <v/>
      </c>
      <c r="AS16" s="119" t="str">
        <f>+IF('Data 2022'!AM16=0,"",'Data 2022'!AN16*1000000/'Data 2022'!C16)</f>
        <v/>
      </c>
      <c r="AT16" s="119" t="str">
        <f>+IF('Data 2022'!AO16=0,"",('Data 2022'!AP16)*1000000/'Data 2022'!AO16)</f>
        <v/>
      </c>
      <c r="AU16" s="119" t="str">
        <f>+IF('Data 2022'!AO16=0,"",('Data 2022'!AP16-'Data 2022'!#REF!)*1000000/'Data 2022'!AO16)</f>
        <v/>
      </c>
      <c r="AV16" s="120" t="str">
        <f>+IF('Data 2022'!AO16=0,"",'Data 2022'!AO16*1000/'Data 2022'!C16)</f>
        <v/>
      </c>
      <c r="AW16" s="119" t="str">
        <f>+IF('Data 2022'!AO16=0,"",'Data 2022'!AP16*1000000/'Data 2022'!C16)</f>
        <v/>
      </c>
      <c r="AX16" s="119">
        <f>+IF('Data 2022'!U16=0,"",('Data 2022'!V16)*1000000/'Data 2022'!U16)</f>
        <v>643035.39823008853</v>
      </c>
      <c r="AY16" s="119">
        <f>+IF('Data 2022'!U16=0,"",('Data 2022'!V16-'Data 2022'!W16)*1000000/'Data 2022'!U16)</f>
        <v>321517.69911504426</v>
      </c>
      <c r="AZ16" s="120">
        <f>+IF('Data 2022'!U16=0,"",'Data 2022'!U16*1000/'Data 2022'!C16)</f>
        <v>0.92730629829720301</v>
      </c>
      <c r="BA16" s="119">
        <f>+IF('Data 2022'!U16=0,"",'Data 2022'!V16*1000000/'Data 2022'!C16)</f>
        <v>596.29077480681121</v>
      </c>
      <c r="BB16" s="119" t="str">
        <f>+IF(AT16="","",+IF('Data 2022'!BC16=0,0,('Data 2022'!BD16)*1000000/'Data 2022'!BC16))</f>
        <v/>
      </c>
      <c r="BC16" s="119" t="str">
        <f>+IF(AU16="","",+IF('Data 2022'!BC16=0,"",('Data 2022'!BD16-'Data 2022'!BE16)*1000000/'Data 2022'!BC16))</f>
        <v/>
      </c>
      <c r="BD16" s="120" t="str">
        <f>+IF(AV16="","",IF('Data 2022'!BC16=0,"",'Data 2022'!BC16*1000/'Data 2022'!C16))</f>
        <v/>
      </c>
      <c r="BE16" s="119" t="str">
        <f>+IF(AW16="","",IF('Data 2022'!BC16=0,"",('Data 2022'!BD16-'Data 2022'!BE16)*1000000/'Data 2022'!C16))</f>
        <v/>
      </c>
      <c r="BF16" s="119">
        <f>+IF('Data 2022'!BC16-'Data 2022'!BF16=0,"",('Data 2022'!BD16-'Data 2022'!BG16)*1000000/('Data 2022'!BC16-'Data 2022'!BF16))</f>
        <v>237621.15204340109</v>
      </c>
      <c r="BG16" s="119" t="e">
        <f>+IF('Data 2022'!BC16-'Data 2022'!BF16=0,"",('Data 2022'!BD16-'Data 2022'!BE16-'Data 2022'!BG16-'Data 2022'!#REF!)*1000000/('Data 2022'!BC16-'Data 2022'!BF16))</f>
        <v>#REF!</v>
      </c>
      <c r="BH16" s="120">
        <f>+IF('Data 2022'!BC16-'Data 2022'!BF16=0,"",('Data 2022'!BC16-'Data 2022'!BF16)*1000/'Data 2022'!C16)</f>
        <v>34.286398139916571</v>
      </c>
      <c r="BI16" s="119" t="e">
        <f>+IF('Data 2022'!BC16-'Data 2022'!BF16=0,"",('Data 2022'!BD16-'Data 2022'!BE16-'Data 2022'!BG16-'Data 2022'!#REF!)*1000000/'Data 2022'!C16)</f>
        <v>#REF!</v>
      </c>
      <c r="BJ16" s="119" t="str">
        <f>+IF('Data 2022'!BF16=0,"",('Data 2022'!BG16)*1000000/'Data 2022'!BF16)</f>
        <v/>
      </c>
      <c r="BK16" s="119" t="str">
        <f>+IF('Data 2022'!BF16=0,"",('Data 2022'!BG16-'Data 2022'!#REF!)*1000000/'Data 2022'!BF16)</f>
        <v/>
      </c>
      <c r="BL16" s="120" t="str">
        <f>+IF('Data 2022'!BF16=0,"",'Data 2022'!BF16*1000/'Data 2022'!C16)</f>
        <v/>
      </c>
      <c r="BM16" s="119" t="str">
        <f>+IF('Data 2022'!BF16=0,"",('Data 2022'!BG16-'Data 2022'!#REF!)*1000000/'Data 2022'!C16)</f>
        <v/>
      </c>
      <c r="BN16" s="119">
        <f>+IF('Data 2022'!L16+'Data 2022'!O16+'Data 2022'!X16+'Data 2022'!AA16=0,"",('Data 2022'!M16+'Data 2022'!P16+'Data 2022'!Y16+'Data 2022'!AB16)*1000000/('Data 2022'!L16+'Data 2022'!O16+'Data 2022'!X16+'Data 2022'!AA16))</f>
        <v>266793.79740487685</v>
      </c>
      <c r="BO16" s="119">
        <f>+IF('Data 2022'!L16+'Data 2022'!O16+'Data 2022'!X16+'Data 2022'!AA16=0,"",('Data 2022'!M16-'Data 2022'!N16+'Data 2022'!P16-'Data 2022'!Q16+'Data 2022'!Y16-'Data 2022'!Z16+'Data 2022'!AB16-'Data 2022'!AC16)*1000000/('Data 2022'!L16+'Data 2022'!O16+'Data 2022'!X16+'Data 2022'!AA16))</f>
        <v>251718.26302262896</v>
      </c>
      <c r="BP16" s="120">
        <f>+('Data 2022'!L16+'Data 2022'!O16+'Data 2022'!X16+'Data 2022'!AA16)*1000/'Data 2022'!C16</f>
        <v>21.819052178075633</v>
      </c>
      <c r="BQ16" s="119">
        <f>+('Data 2022'!M16-'Data 2022'!N16+'Data 2022'!P16-'Data 2022'!Q16+'Data 2022'!Y16-'Data 2022'!Z16+'Data 2022'!AB16-'Data 2022'!AC16)*1000000/('Data 2022'!C16)</f>
        <v>5492.2539150653083</v>
      </c>
      <c r="BR16" s="122">
        <f>+IF('Data 2022'!AU16=0,"",'Data 2022'!AU16*1000/'Data 2022'!$C16)</f>
        <v>0.75223962251248033</v>
      </c>
      <c r="BS16" s="122">
        <f>+IF('Data 2022'!AV16=0,"",'Data 2022'!AV16*1000/'Data 2022'!$C16)</f>
        <v>0.13677084045681462</v>
      </c>
      <c r="BT16" s="122" t="str">
        <f>+IF('Data 2022'!AS16=0,"",'Data 2022'!AS16*1000/'Data 2022'!$C16)</f>
        <v/>
      </c>
      <c r="BU16" s="122" t="str">
        <f>+IF('Data 2022'!AT16=0,"",'Data 2022'!AT16*1000/'Data 2022'!$C16)</f>
        <v/>
      </c>
      <c r="BV16" s="122">
        <f>+IF('Data 2022'!AU16=0,"",'Data 2022'!AU16*1000/'Data 2022'!$C16)</f>
        <v>0.75223962251248033</v>
      </c>
      <c r="BW16" s="122">
        <f>+IF('Data 2022'!AV16=0,"",'Data 2022'!AV16*1000/'Data 2022'!$C16)</f>
        <v>0.13677084045681462</v>
      </c>
      <c r="BX16" s="122">
        <f>+IF('Data 2022'!AW16=0,"",'Data 2022'!AW16*1000/'Data 2022'!$C16)</f>
        <v>1.2309375641113314</v>
      </c>
      <c r="BY16" s="122" t="str">
        <f>+IF('Data 2022'!AX16=0,"",'Data 2022'!AX16*1000/'Data 2022'!$C16)</f>
        <v/>
      </c>
      <c r="BZ16" s="122">
        <f>+IF('Data 2022'!AY16=0,"",'Data 2022'!AY16*1000/'Data 2022'!$C16)</f>
        <v>0.68385420228407301</v>
      </c>
      <c r="CA16" s="122" t="str">
        <f>+IF('Data 2022'!AZ16=0,"",'Data 2022'!AZ16*1000/'Data 2022'!$C16)</f>
        <v/>
      </c>
      <c r="CB16" s="122">
        <f>+IF('Data 2022'!BA16=0,"",'Data 2022'!BA16*1000/'Data 2022'!$C16)</f>
        <v>2.6670313889078847</v>
      </c>
      <c r="CC16" s="122">
        <f>+IF('Data 2022'!BB16=0,"",'Data 2022'!BB16*1000/'Data 2022'!$C16)</f>
        <v>0.13677084045681462</v>
      </c>
    </row>
    <row r="17" spans="1:81" x14ac:dyDescent="0.25">
      <c r="A17" s="92" t="s">
        <v>14</v>
      </c>
      <c r="B17" s="119">
        <f>+IF('Data 2022'!D17=0,"",('Data 2022'!E17)*1000000/'Data 2022'!D17)</f>
        <v>265705.78098073008</v>
      </c>
      <c r="C17" s="119" t="e">
        <f>+IF('Data 2022'!D17=0,"",('Data 2022'!E17-'Data 2022'!#REF!)*1000000/'Data 2022'!D17)</f>
        <v>#REF!</v>
      </c>
      <c r="D17" s="120">
        <f>+IF('Data 2022'!D17=0,"",'Data 2022'!D17*1000/'Data 2022'!C17)</f>
        <v>2.8322314416293208</v>
      </c>
      <c r="E17" s="119">
        <f>+IF('Data 2022'!D17=0,"",'Data 2022'!E17*1000000/'Data 2022'!C17)</f>
        <v>752.54026711629763</v>
      </c>
      <c r="F17" s="121">
        <f>+IF('Data 2022'!F17=0,"",('Data 2022'!G17)*1000000/'Data 2022'!F17)</f>
        <v>724832.21476510074</v>
      </c>
      <c r="G17" s="121">
        <f>+IF('Data 2022'!F17=0,"",('Data 2022'!G17-'Data 2022'!H17)*1000000/'Data 2022'!F17)</f>
        <v>666666.66666666686</v>
      </c>
      <c r="H17" s="120">
        <f>+IF('Data 2022'!F17=0,"",'Data 2022'!F17*1000/'Data 2022'!C17)</f>
        <v>0.19834050672227893</v>
      </c>
      <c r="I17" s="119">
        <f>+IF('Data 2022'!F17=0,"",'Data 2022'!G17*1000000/'Data 2022'!C17)</f>
        <v>143.76358876514178</v>
      </c>
      <c r="J17" s="119">
        <f>+IF('Data 2022'!I17=0,"",('Data 2022'!J17)*1000000/'Data 2022'!I17)</f>
        <v>894736.84210526326</v>
      </c>
      <c r="K17" s="119">
        <f>+IF('Data 2022'!I17=0,"",('Data 2022'!J17-'Data 2022'!K17)*1000000/'Data 2022'!I17)</f>
        <v>801009.37274693593</v>
      </c>
      <c r="L17" s="120">
        <f>+IF('Data 2022'!I17=0,"",'Data 2022'!I17*1000/'Data 2022'!C17)</f>
        <v>0.61543240005324573</v>
      </c>
      <c r="M17" s="119">
        <f>+IF('Data 2022'!I17=0,"",'Data 2022'!J17*1000000/'Data 2022'!C17)</f>
        <v>550.65004215290412</v>
      </c>
      <c r="N17" s="119">
        <f>+IF('Data 2022'!L17=0,"",('Data 2022'!M17)*1000000/'Data 2022'!L17)</f>
        <v>789875.08218277455</v>
      </c>
      <c r="O17" s="119">
        <f>+IF('Data 2022'!L17=0,"",('Data 2022'!M17-'Data 2022'!N17)*1000000/'Data 2022'!L17)</f>
        <v>700197.23865877709</v>
      </c>
      <c r="P17" s="120">
        <f>+IF('Data 2022'!L17=0,"",'Data 2022'!L17*1000/'Data 2022'!C17)</f>
        <v>3.3744509029595777</v>
      </c>
      <c r="Q17" s="119">
        <f>+IF('Data 2022'!L17=0,"",'Data 2022'!M17*1000000/'Data 2022'!C17)</f>
        <v>2665.394684296934</v>
      </c>
      <c r="R17" s="119">
        <f>+IF('Data 2022'!O17=0,"",('Data 2022'!P17)*1000000/'Data 2022'!O17)</f>
        <v>123170.50859860959</v>
      </c>
      <c r="S17" s="119">
        <f>+IF('Data 2022'!O17=0,"",('Data 2022'!P17-'Data 2022'!Q17)*1000000/'Data 2022'!O17)</f>
        <v>103046.10318331505</v>
      </c>
      <c r="T17" s="120">
        <f>+IF('Data 2022'!O17=0,"",'Data 2022'!O17*1000/'Data 2022'!C17)</f>
        <v>9.7013799529662332</v>
      </c>
      <c r="U17" s="119">
        <f>+IF('Data 2022'!O17=0,"",'Data 2022'!P17*1000000/'Data 2022'!C17)</f>
        <v>1194.9239029152061</v>
      </c>
      <c r="V17" s="119">
        <f>+IF('Data 2022'!X17=0,"",('Data 2022'!Y17)*1000000/'Data 2022'!X17)</f>
        <v>1584629.1866028709</v>
      </c>
      <c r="W17" s="119">
        <f>+IF('Data 2022'!X17=0,"",('Data 2022'!Y17-'Data 2022'!Z17)*1000000/'Data 2022'!X17)</f>
        <v>1204844.4976076558</v>
      </c>
      <c r="X17" s="120">
        <f>+IF('Data 2022'!X17=0,"",'Data 2022'!X17*1000/'Data 2022'!C17)</f>
        <v>1.4837822247859076</v>
      </c>
      <c r="Y17" s="119">
        <f>+IF('Data 2022'!X17=0,"",'Data 2022'!Y17*1000000/'Data 2022'!C17)</f>
        <v>2351.244619958291</v>
      </c>
      <c r="Z17" s="119">
        <f>+IF('Data 2022'!AA17=0,"",('Data 2022'!AB17)*1000000/'Data 2022'!AA17)</f>
        <v>859347.44268077589</v>
      </c>
      <c r="AA17" s="119">
        <f>+IF('Data 2022'!AA17=0,"",('Data 2022'!AB17-'Data 2022'!AC17)*1000000/'Data 2022'!AA17)</f>
        <v>752204.58553791884</v>
      </c>
      <c r="AB17" s="120">
        <f>+IF('Data 2022'!AA17=0,"",'Data 2022'!AA17*1000/'Data 2022'!C17)</f>
        <v>3.0190353640679772</v>
      </c>
      <c r="AC17" s="119">
        <f>+IF('Data 2022'!AA17=0,"",'Data 2022'!AB17*1000000/'Data 2022'!C17)</f>
        <v>2594.4003194746415</v>
      </c>
      <c r="AD17" s="119">
        <f>+IF('Data 2022'!AD17=0,"",('Data 2022'!AE17)*1000000/'Data 2022'!AD17)</f>
        <v>26220.614828209764</v>
      </c>
      <c r="AE17" s="119">
        <f>+IF('Data 2022'!AD17=0,"",('Data 2022'!AE17-'Data 2022'!AF17)*1000000/'Data 2022'!AD17)</f>
        <v>26220.614828209764</v>
      </c>
      <c r="AF17" s="120">
        <f>+IF('Data 2022'!AD17=0,"",'Data 2022'!AD17*1000/'Data 2022'!C17)</f>
        <v>4.416736921506855</v>
      </c>
      <c r="AG17" s="119">
        <f>+IF('Data 2022'!AD17=0,"",'Data 2022'!AE17*1000000/'Data 2022'!C17)</f>
        <v>115.8095576163642</v>
      </c>
      <c r="AH17" s="119">
        <f>+IF('Data 2022'!AG17=0,"",('Data 2022'!AH17)*1000000/'Data 2022'!AG17)</f>
        <v>156897.78413152252</v>
      </c>
      <c r="AI17" s="119">
        <f>+IF('Data 2022'!AG17=0,"",('Data 2022'!AH17-'Data 2022'!AI17)*1000000/'Data 2022'!AG17)</f>
        <v>156897.78413152252</v>
      </c>
      <c r="AJ17" s="120">
        <f>+IF('Data 2022'!AG17=0,"",'Data 2022'!AG17*1000/'Data 2022'!C17)</f>
        <v>2.4830279096596706</v>
      </c>
      <c r="AK17" s="119">
        <f>+IF('Data 2022'!AG17=0,"",'Data 2022'!AH17*1000000/'Data 2022'!C17)</f>
        <v>389.5815769623286</v>
      </c>
      <c r="AL17" s="119">
        <f>+IF('Data 2022'!AJ17=0,"",('Data 2022'!AK17)*1000000/'Data 2022'!AJ17)</f>
        <v>273381.29496402876</v>
      </c>
      <c r="AM17" s="119">
        <f>+IF('Data 2022'!AJ17=0,"",('Data 2022'!AK17-'Data 2022'!AL17)*1000000/'Data 2022'!AJ17)</f>
        <v>271997.78638627561</v>
      </c>
      <c r="AN17" s="120">
        <f>+IF('Data 2022'!AJ17=0,"",'Data 2022'!AJ17*1000/'Data 2022'!C17)</f>
        <v>3.2071704308470514</v>
      </c>
      <c r="AO17" s="119">
        <f>+IF('Data 2022'!AJ17=0,"",'Data 2022'!AK17*1000000/'Data 2022'!C17)</f>
        <v>876.78040555530902</v>
      </c>
      <c r="AP17" s="119">
        <f>+IF('Data 2022'!AM17=0,"",('Data 2022'!AN17)*1000000/'Data 2022'!AM17)</f>
        <v>56074.766355140186</v>
      </c>
      <c r="AQ17" s="119" t="e">
        <f>+IF('Data 2022'!AM17=0,"",('Data 2022'!AN17-'Data 2022'!#REF!)*1000000/'Data 2022'!AM17)</f>
        <v>#REF!</v>
      </c>
      <c r="AR17" s="120">
        <f>+IF('Data 2022'!AM17=0,"",'Data 2022'!AM17*1000/'Data 2022'!C17)</f>
        <v>0.5697297776988951</v>
      </c>
      <c r="AS17" s="119">
        <f>+IF('Data 2022'!AM17=0,"",'Data 2022'!AN17*1000000/'Data 2022'!C17)</f>
        <v>31.947464170031505</v>
      </c>
      <c r="AT17" s="119">
        <f>+IF('Data 2022'!AO17=0,"",('Data 2022'!AP17)*1000000/'Data 2022'!AO17)</f>
        <v>81705.150976909412</v>
      </c>
      <c r="AU17" s="119" t="e">
        <f>+IF('Data 2022'!AO17=0,"",('Data 2022'!AP17-'Data 2022'!#REF!)*1000000/'Data 2022'!AO17)</f>
        <v>#REF!</v>
      </c>
      <c r="AV17" s="120">
        <f>+IF('Data 2022'!AO17=0,"",'Data 2022'!AO17*1000/'Data 2022'!C17)</f>
        <v>1.4988685273106448</v>
      </c>
      <c r="AW17" s="119">
        <f>+IF('Data 2022'!AO17=0,"",'Data 2022'!AP17*1000000/'Data 2022'!C17)</f>
        <v>122.46527931845409</v>
      </c>
      <c r="AX17" s="119">
        <f>+IF('Data 2022'!U17=0,"",('Data 2022'!V17)*1000000/'Data 2022'!U17)</f>
        <v>594005.44959128066</v>
      </c>
      <c r="AY17" s="119">
        <f>+IF('Data 2022'!U17=0,"",('Data 2022'!V17-'Data 2022'!W17)*1000000/'Data 2022'!U17)</f>
        <v>294277.92915531335</v>
      </c>
      <c r="AZ17" s="120">
        <f>+IF('Data 2022'!U17=0,"",'Data 2022'!U17*1000/'Data 2022'!C17)</f>
        <v>0.81421662155566399</v>
      </c>
      <c r="BA17" s="119">
        <f>+IF('Data 2022'!U17=0,"",'Data 2022'!V17*1000000/'Data 2022'!C17)</f>
        <v>483.64911035186583</v>
      </c>
      <c r="BB17" s="119">
        <f>+IF(AT17="","",+IF('Data 2022'!BC17=0,0,('Data 2022'!BD17)*1000000/'Data 2022'!BC17))</f>
        <v>358712.9907014746</v>
      </c>
      <c r="BC17" s="119" t="e">
        <f>+IF(AU17="","",+IF('Data 2022'!BC17=0,"",('Data 2022'!BD17-'Data 2022'!BE17)*1000000/'Data 2022'!BC17))</f>
        <v>#REF!</v>
      </c>
      <c r="BD17" s="120">
        <f>+IF(AV17="","",IF('Data 2022'!BC17=0,"",'Data 2022'!BC17*1000/'Data 2022'!C17))</f>
        <v>34.214402981763321</v>
      </c>
      <c r="BE17" s="119">
        <f>+IF(AW17="","",IF('Data 2022'!BC17=0,"",('Data 2022'!BD17-'Data 2022'!BE17)*1000000/'Data 2022'!C17))</f>
        <v>10570.617207259178</v>
      </c>
      <c r="BF17" s="119">
        <f>+IF('Data 2022'!BC17-'Data 2022'!BF17=0,"",('Data 2022'!BD17-'Data 2022'!BG17)*1000000/('Data 2022'!BC17-'Data 2022'!BF17))</f>
        <v>376992.8361422834</v>
      </c>
      <c r="BG17" s="119" t="e">
        <f>+IF('Data 2022'!BC17-'Data 2022'!BF17=0,"",('Data 2022'!BD17-'Data 2022'!BE17-'Data 2022'!BG17-'Data 2022'!#REF!)*1000000/('Data 2022'!BC17-'Data 2022'!BF17))</f>
        <v>#REF!</v>
      </c>
      <c r="BH17" s="120">
        <f>+IF('Data 2022'!BC17-'Data 2022'!BF17=0,"",('Data 2022'!BC17-'Data 2022'!BF17)*1000/'Data 2022'!C17)</f>
        <v>32.145804676753784</v>
      </c>
      <c r="BI17" s="119" t="e">
        <f>+IF('Data 2022'!BC17-'Data 2022'!BF17=0,"",('Data 2022'!BD17-'Data 2022'!BE17-'Data 2022'!BG17-'Data 2022'!#REF!)*1000000/'Data 2022'!C17)</f>
        <v>#REF!</v>
      </c>
      <c r="BJ17" s="119">
        <f>+IF('Data 2022'!BF17=0,"",('Data 2022'!BG17)*1000000/'Data 2022'!BF17)</f>
        <v>74646.07464607463</v>
      </c>
      <c r="BK17" s="119" t="e">
        <f>+IF('Data 2022'!BF17=0,"",('Data 2022'!BG17-'Data 2022'!#REF!)*1000000/'Data 2022'!BF17)</f>
        <v>#REF!</v>
      </c>
      <c r="BL17" s="120">
        <f>+IF('Data 2022'!BF17=0,"",'Data 2022'!BF17*1000/'Data 2022'!C17)</f>
        <v>2.06859830500954</v>
      </c>
      <c r="BM17" s="119" t="e">
        <f>+IF('Data 2022'!BF17=0,"",('Data 2022'!BG17-'Data 2022'!#REF!)*1000000/'Data 2022'!C17)</f>
        <v>#REF!</v>
      </c>
      <c r="BN17" s="119">
        <f>+IF('Data 2022'!L17+'Data 2022'!O17+'Data 2022'!X17+'Data 2022'!AA17=0,"",('Data 2022'!M17+'Data 2022'!P17+'Data 2022'!Y17+'Data 2022'!AB17)*1000000/('Data 2022'!L17+'Data 2022'!O17+'Data 2022'!X17+'Data 2022'!AA17))</f>
        <v>500946.56334401894</v>
      </c>
      <c r="BO17" s="119">
        <f>+IF('Data 2022'!L17+'Data 2022'!O17+'Data 2022'!X17+'Data 2022'!AA17=0,"",('Data 2022'!M17-'Data 2022'!N17+'Data 2022'!P17-'Data 2022'!Q17+'Data 2022'!Y17-'Data 2022'!Z17+'Data 2022'!AB17-'Data 2022'!AC17)*1000000/('Data 2022'!L17+'Data 2022'!O17+'Data 2022'!X17+'Data 2022'!AA17))</f>
        <v>422167.25143246591</v>
      </c>
      <c r="BP17" s="120">
        <f>+('Data 2022'!L17+'Data 2022'!O17+'Data 2022'!X17+'Data 2022'!AA17)*1000/'Data 2022'!C17</f>
        <v>17.578648444779695</v>
      </c>
      <c r="BQ17" s="119">
        <f>+('Data 2022'!M17-'Data 2022'!N17+'Data 2022'!P17-'Data 2022'!Q17+'Data 2022'!Y17-'Data 2022'!Z17+'Data 2022'!AB17-'Data 2022'!AC17)*1000000/('Data 2022'!C17)</f>
        <v>7421.1296978302362</v>
      </c>
      <c r="BR17" s="122">
        <f>+IF('Data 2022'!AU17=0,"",'Data 2022'!AU17*1000/'Data 2022'!$C17)</f>
        <v>1.242401384390114</v>
      </c>
      <c r="BS17" s="122">
        <f>+IF('Data 2022'!AV17=0,"",'Data 2022'!AV17*1000/'Data 2022'!$C17)</f>
        <v>0.39934330212539382</v>
      </c>
      <c r="BT17" s="122">
        <f>+IF('Data 2022'!AS17=0,"",'Data 2022'!AS17*1000/'Data 2022'!$C17)</f>
        <v>0.13311443404179793</v>
      </c>
      <c r="BU17" s="122" t="str">
        <f>+IF('Data 2022'!AT17=0,"",'Data 2022'!AT17*1000/'Data 2022'!$C17)</f>
        <v/>
      </c>
      <c r="BV17" s="122">
        <f>+IF('Data 2022'!AU17=0,"",'Data 2022'!AU17*1000/'Data 2022'!$C17)</f>
        <v>1.242401384390114</v>
      </c>
      <c r="BW17" s="122">
        <f>+IF('Data 2022'!AV17=0,"",'Data 2022'!AV17*1000/'Data 2022'!$C17)</f>
        <v>0.39934330212539382</v>
      </c>
      <c r="BX17" s="122">
        <f>+IF('Data 2022'!AW17=0,"",'Data 2022'!AW17*1000/'Data 2022'!$C17)</f>
        <v>1.3755158184319121</v>
      </c>
      <c r="BY17" s="122">
        <f>+IF('Data 2022'!AX17=0,"",'Data 2022'!AX17*1000/'Data 2022'!$C17)</f>
        <v>8.8742956027865291E-2</v>
      </c>
      <c r="BZ17" s="122">
        <f>+IF('Data 2022'!AY17=0,"",'Data 2022'!AY17*1000/'Data 2022'!$C17)</f>
        <v>0.57682921418112443</v>
      </c>
      <c r="CA17" s="122">
        <f>+IF('Data 2022'!AZ17=0,"",'Data 2022'!AZ17*1000/'Data 2022'!$C17)</f>
        <v>0.22185739006966321</v>
      </c>
      <c r="CB17" s="122">
        <f>+IF('Data 2022'!BA17=0,"",'Data 2022'!BA17*1000/'Data 2022'!$C17)</f>
        <v>3.5497182411146113</v>
      </c>
      <c r="CC17" s="122">
        <f>+IF('Data 2022'!BB17=0,"",'Data 2022'!BB17*1000/'Data 2022'!$C17)</f>
        <v>0.70994364822292233</v>
      </c>
    </row>
    <row r="18" spans="1:81" x14ac:dyDescent="0.25">
      <c r="A18" s="92" t="s">
        <v>15</v>
      </c>
      <c r="B18" s="119">
        <f>+IF('Data 2022'!D18=0,"",('Data 2022'!E18)*1000000/'Data 2022'!D18)</f>
        <v>278195.48872180452</v>
      </c>
      <c r="C18" s="119" t="e">
        <f>+IF('Data 2022'!D18=0,"",('Data 2022'!E18-'Data 2022'!#REF!)*1000000/'Data 2022'!D18)</f>
        <v>#REF!</v>
      </c>
      <c r="D18" s="120">
        <f>+IF('Data 2022'!D18=0,"",'Data 2022'!D18*1000/'Data 2022'!C18)</f>
        <v>1.5301426599171652</v>
      </c>
      <c r="E18" s="119">
        <f>+IF('Data 2022'!D18=0,"",'Data 2022'!E18*1000000/'Data 2022'!C18)</f>
        <v>425.67878508973769</v>
      </c>
      <c r="F18" s="121">
        <f>+IF('Data 2022'!F18=0,"",('Data 2022'!G18)*1000000/'Data 2022'!F18)</f>
        <v>1000000</v>
      </c>
      <c r="G18" s="121">
        <f>+IF('Data 2022'!F18=0,"",('Data 2022'!G18-'Data 2022'!H18)*1000000/'Data 2022'!F18)</f>
        <v>700000</v>
      </c>
      <c r="H18" s="120">
        <f>+IF('Data 2022'!F18=0,"",'Data 2022'!F18*1000/'Data 2022'!C18)</f>
        <v>5.7524160147261853E-2</v>
      </c>
      <c r="I18" s="119">
        <f>+IF('Data 2022'!F18=0,"",'Data 2022'!G18*1000000/'Data 2022'!C18)</f>
        <v>57.524160147261853</v>
      </c>
      <c r="J18" s="119">
        <f>+IF('Data 2022'!I18=0,"",('Data 2022'!J18)*1000000/'Data 2022'!I18)</f>
        <v>1700000</v>
      </c>
      <c r="K18" s="119">
        <f>+IF('Data 2022'!I18=0,"",('Data 2022'!J18-'Data 2022'!K18)*1000000/'Data 2022'!I18)</f>
        <v>1358333.333333333</v>
      </c>
      <c r="L18" s="120">
        <f>+IF('Data 2022'!I18=0,"",'Data 2022'!I18*1000/'Data 2022'!C18)</f>
        <v>0.69028992176714221</v>
      </c>
      <c r="M18" s="119">
        <f>+IF('Data 2022'!I18=0,"",'Data 2022'!J18*1000000/'Data 2022'!C18)</f>
        <v>1173.4928670041418</v>
      </c>
      <c r="N18" s="119">
        <f>+IF('Data 2022'!L18=0,"",('Data 2022'!M18)*1000000/'Data 2022'!L18)</f>
        <v>756272.40143369185</v>
      </c>
      <c r="O18" s="119">
        <f>+IF('Data 2022'!L18=0,"",('Data 2022'!M18-'Data 2022'!N18)*1000000/'Data 2022'!L18)</f>
        <v>657706.09318996419</v>
      </c>
      <c r="P18" s="120">
        <f>+IF('Data 2022'!L18=0,"",'Data 2022'!L18*1000/'Data 2022'!C18)</f>
        <v>3.2098481362172113</v>
      </c>
      <c r="Q18" s="119">
        <f>+IF('Data 2022'!L18=0,"",'Data 2022'!M18*1000000/'Data 2022'!C18)</f>
        <v>2427.5195582144502</v>
      </c>
      <c r="R18" s="119">
        <f>+IF('Data 2022'!O18=0,"",('Data 2022'!P18)*1000000/'Data 2022'!O18)</f>
        <v>110794.10366143603</v>
      </c>
      <c r="S18" s="119">
        <f>+IF('Data 2022'!O18=0,"",('Data 2022'!P18-'Data 2022'!Q18)*1000000/'Data 2022'!O18)</f>
        <v>110794.10366143603</v>
      </c>
      <c r="T18" s="120">
        <f>+IF('Data 2022'!O18=0,"",'Data 2022'!O18*1000/'Data 2022'!C18)</f>
        <v>12.097330878969167</v>
      </c>
      <c r="U18" s="119">
        <f>+IF('Data 2022'!O18=0,"",'Data 2022'!P18*1000000/'Data 2022'!C18)</f>
        <v>1340.3129314312012</v>
      </c>
      <c r="V18" s="119">
        <f>+IF('Data 2022'!X18=0,"",('Data 2022'!Y18)*1000000/'Data 2022'!X18)</f>
        <v>1351449.2753623188</v>
      </c>
      <c r="W18" s="119">
        <f>+IF('Data 2022'!X18=0,"",('Data 2022'!Y18-'Data 2022'!Z18)*1000000/'Data 2022'!X18)</f>
        <v>1105072.4637681157</v>
      </c>
      <c r="X18" s="120">
        <f>+IF('Data 2022'!X18=0,"",'Data 2022'!X18*1000/'Data 2022'!C18)</f>
        <v>1.5876668200644271</v>
      </c>
      <c r="Y18" s="119">
        <f>+IF('Data 2022'!X18=0,"",'Data 2022'!Y18*1000000/'Data 2022'!C18)</f>
        <v>2145.6511734928672</v>
      </c>
      <c r="Z18" s="119">
        <f>+IF('Data 2022'!AA18=0,"",('Data 2022'!AB18)*1000000/'Data 2022'!AA18)</f>
        <v>664728.68217054266</v>
      </c>
      <c r="AA18" s="119">
        <f>+IF('Data 2022'!AA18=0,"",('Data 2022'!AB18-'Data 2022'!AC18)*1000000/'Data 2022'!AA18)</f>
        <v>649224.80620155041</v>
      </c>
      <c r="AB18" s="120">
        <f>+IF('Data 2022'!AA18=0,"",'Data 2022'!AA18*1000/'Data 2022'!C18)</f>
        <v>2.9682466635987113</v>
      </c>
      <c r="AC18" s="119">
        <f>+IF('Data 2022'!AA18=0,"",'Data 2022'!AB18*1000000/'Data 2022'!C18)</f>
        <v>1973.0786930510815</v>
      </c>
      <c r="AD18" s="119">
        <f>+IF('Data 2022'!AD18=0,"",('Data 2022'!AE18)*1000000/'Data 2022'!AD18)</f>
        <v>20111.73184357542</v>
      </c>
      <c r="AE18" s="119">
        <f>+IF('Data 2022'!AD18=0,"",('Data 2022'!AE18-'Data 2022'!AF18)*1000000/'Data 2022'!AD18)</f>
        <v>20111.73184357542</v>
      </c>
      <c r="AF18" s="120">
        <f>+IF('Data 2022'!AD18=0,"",'Data 2022'!AD18*1000/'Data 2022'!C18)</f>
        <v>5.1484123331799356</v>
      </c>
      <c r="AG18" s="119">
        <f>+IF('Data 2022'!AD18=0,"",'Data 2022'!AE18*1000000/'Data 2022'!C18)</f>
        <v>103.54348826507133</v>
      </c>
      <c r="AH18" s="119">
        <f>+IF('Data 2022'!AG18=0,"",('Data 2022'!AH18)*1000000/'Data 2022'!AG18)</f>
        <v>154882.15488215489</v>
      </c>
      <c r="AI18" s="119">
        <f>+IF('Data 2022'!AG18=0,"",('Data 2022'!AH18-'Data 2022'!AI18)*1000000/'Data 2022'!AG18)</f>
        <v>154882.15488215489</v>
      </c>
      <c r="AJ18" s="120">
        <f>+IF('Data 2022'!AG18=0,"",'Data 2022'!AG18*1000/'Data 2022'!C18)</f>
        <v>3.4169351127473537</v>
      </c>
      <c r="AK18" s="119">
        <f>+IF('Data 2022'!AG18=0,"",'Data 2022'!AH18*1000000/'Data 2022'!C18)</f>
        <v>529.22227335480898</v>
      </c>
      <c r="AL18" s="119">
        <f>+IF('Data 2022'!AJ18=0,"",('Data 2022'!AK18)*1000000/'Data 2022'!AJ18)</f>
        <v>179617.83439490446</v>
      </c>
      <c r="AM18" s="119">
        <f>+IF('Data 2022'!AJ18=0,"",('Data 2022'!AK18-'Data 2022'!AL18)*1000000/'Data 2022'!AJ18)</f>
        <v>177070.0636942675</v>
      </c>
      <c r="AN18" s="120">
        <f>+IF('Data 2022'!AJ18=0,"",'Data 2022'!AJ18*1000/'Data 2022'!C18)</f>
        <v>4.5156465715600556</v>
      </c>
      <c r="AO18" s="119">
        <f>+IF('Data 2022'!AJ18=0,"",'Data 2022'!AK18*1000000/'Data 2022'!C18)</f>
        <v>811.09065807639206</v>
      </c>
      <c r="AP18" s="119">
        <f>+IF('Data 2022'!AM18=0,"",('Data 2022'!AN18)*1000000/'Data 2022'!AM18)</f>
        <v>32786.885245901642</v>
      </c>
      <c r="AQ18" s="119" t="e">
        <f>+IF('Data 2022'!AM18=0,"",('Data 2022'!AN18-'Data 2022'!#REF!)*1000000/'Data 2022'!AM18)</f>
        <v>#REF!</v>
      </c>
      <c r="AR18" s="120">
        <f>+IF('Data 2022'!AM18=0,"",'Data 2022'!AM18*1000/'Data 2022'!C18)</f>
        <v>1.0526921306948918</v>
      </c>
      <c r="AS18" s="119">
        <f>+IF('Data 2022'!AM18=0,"",'Data 2022'!AN18*1000000/'Data 2022'!C18)</f>
        <v>34.514496088357113</v>
      </c>
      <c r="AT18" s="119">
        <f>+IF('Data 2022'!AO18=0,"",('Data 2022'!AP18)*1000000/'Data 2022'!AO18)</f>
        <v>33519.553072625698</v>
      </c>
      <c r="AU18" s="119" t="e">
        <f>+IF('Data 2022'!AO18=0,"",('Data 2022'!AP18-'Data 2022'!#REF!)*1000000/'Data 2022'!AO18)</f>
        <v>#REF!</v>
      </c>
      <c r="AV18" s="120">
        <f>+IF('Data 2022'!AO18=0,"",'Data 2022'!AO18*1000/'Data 2022'!C18)</f>
        <v>2.0593649332719743</v>
      </c>
      <c r="AW18" s="119">
        <f>+IF('Data 2022'!AO18=0,"",'Data 2022'!AP18*1000000/'Data 2022'!C18)</f>
        <v>69.028992176714226</v>
      </c>
      <c r="AX18" s="119">
        <f>+IF('Data 2022'!U18=0,"",('Data 2022'!V18)*1000000/'Data 2022'!U18)</f>
        <v>504464.28571428574</v>
      </c>
      <c r="AY18" s="119">
        <f>+IF('Data 2022'!U18=0,"",('Data 2022'!V18-'Data 2022'!W18)*1000000/'Data 2022'!U18)</f>
        <v>254464.28571428577</v>
      </c>
      <c r="AZ18" s="120">
        <f>+IF('Data 2022'!U18=0,"",'Data 2022'!U18*1000/'Data 2022'!C18)</f>
        <v>1.2885411872986654</v>
      </c>
      <c r="BA18" s="119">
        <f>+IF('Data 2022'!U18=0,"",'Data 2022'!V18*1000000/'Data 2022'!C18)</f>
        <v>650.02300966405892</v>
      </c>
      <c r="BB18" s="119">
        <f>+IF(AT18="","",+IF('Data 2022'!BC18=0,0,('Data 2022'!BD18)*1000000/'Data 2022'!BC18))</f>
        <v>296312.42740998836</v>
      </c>
      <c r="BC18" s="119" t="e">
        <f>+IF(AU18="","",+IF('Data 2022'!BC18=0,"",('Data 2022'!BD18-'Data 2022'!BE18)*1000000/'Data 2022'!BC18))</f>
        <v>#REF!</v>
      </c>
      <c r="BD18" s="120">
        <f>+IF(AV18="","",IF('Data 2022'!BC18=0,"",'Data 2022'!BC18*1000/'Data 2022'!C18))</f>
        <v>39.622641509433961</v>
      </c>
      <c r="BE18" s="119">
        <f>+IF(AW18="","",IF('Data 2022'!BC18=0,"",('Data 2022'!BD18-'Data 2022'!BE18)*1000000/'Data 2022'!C18))</f>
        <v>10400.368154624939</v>
      </c>
      <c r="BF18" s="119">
        <f>+IF('Data 2022'!BC18-'Data 2022'!BF18=0,"",('Data 2022'!BD18-'Data 2022'!BG18)*1000000/('Data 2022'!BC18-'Data 2022'!BF18))</f>
        <v>318733.25980778312</v>
      </c>
      <c r="BG18" s="119" t="e">
        <f>+IF('Data 2022'!BC18-'Data 2022'!BF18=0,"",('Data 2022'!BD18-'Data 2022'!BE18-'Data 2022'!BG18-'Data 2022'!#REF!)*1000000/('Data 2022'!BC18-'Data 2022'!BF18))</f>
        <v>#REF!</v>
      </c>
      <c r="BH18" s="120">
        <f>+IF('Data 2022'!BC18-'Data 2022'!BF18=0,"",('Data 2022'!BC18-'Data 2022'!BF18)*1000/'Data 2022'!C18)</f>
        <v>36.510584445467089</v>
      </c>
      <c r="BI18" s="119" t="e">
        <f>+IF('Data 2022'!BC18-'Data 2022'!BF18=0,"",('Data 2022'!BD18-'Data 2022'!BE18-'Data 2022'!BG18-'Data 2022'!#REF!)*1000000/'Data 2022'!C18)</f>
        <v>#REF!</v>
      </c>
      <c r="BJ18" s="119">
        <f>+IF('Data 2022'!BF18=0,"",('Data 2022'!BG18)*1000000/'Data 2022'!BF18)</f>
        <v>33271.719038817006</v>
      </c>
      <c r="BK18" s="119" t="e">
        <f>+IF('Data 2022'!BF18=0,"",('Data 2022'!BG18-'Data 2022'!#REF!)*1000000/'Data 2022'!BF18)</f>
        <v>#REF!</v>
      </c>
      <c r="BL18" s="120">
        <f>+IF('Data 2022'!BF18=0,"",'Data 2022'!BF18*1000/'Data 2022'!C18)</f>
        <v>3.1120570639668657</v>
      </c>
      <c r="BM18" s="119" t="e">
        <f>+IF('Data 2022'!BF18=0,"",('Data 2022'!BG18-'Data 2022'!#REF!)*1000000/'Data 2022'!C18)</f>
        <v>#REF!</v>
      </c>
      <c r="BN18" s="119">
        <f>+IF('Data 2022'!L18+'Data 2022'!O18+'Data 2022'!X18+'Data 2022'!AA18=0,"",('Data 2022'!M18+'Data 2022'!P18+'Data 2022'!Y18+'Data 2022'!AB18)*1000000/('Data 2022'!L18+'Data 2022'!O18+'Data 2022'!X18+'Data 2022'!AA18))</f>
        <v>397046.0469157254</v>
      </c>
      <c r="BO18" s="119">
        <f>+IF('Data 2022'!L18+'Data 2022'!O18+'Data 2022'!X18+'Data 2022'!AA18=0,"",('Data 2022'!M18-'Data 2022'!N18+'Data 2022'!P18-'Data 2022'!Q18+'Data 2022'!Y18-'Data 2022'!Z18+'Data 2022'!AB18-'Data 2022'!AC18)*1000000/('Data 2022'!L18+'Data 2022'!O18+'Data 2022'!X18+'Data 2022'!AA18))</f>
        <v>359108.02200984646</v>
      </c>
      <c r="BP18" s="120">
        <f>+('Data 2022'!L18+'Data 2022'!O18+'Data 2022'!X18+'Data 2022'!AA18)*1000/'Data 2022'!C18</f>
        <v>19.863092498849522</v>
      </c>
      <c r="BQ18" s="119">
        <f>+('Data 2022'!M18-'Data 2022'!N18+'Data 2022'!P18-'Data 2022'!Q18+'Data 2022'!Y18-'Data 2022'!Z18+'Data 2022'!AB18-'Data 2022'!AC18)*1000000/('Data 2022'!C18)</f>
        <v>7132.9958582604695</v>
      </c>
      <c r="BR18" s="122">
        <f>+IF('Data 2022'!AU18=0,"",'Data 2022'!AU18*1000/'Data 2022'!$C18)</f>
        <v>1.5531523239760701</v>
      </c>
      <c r="BS18" s="122">
        <f>+IF('Data 2022'!AV18=0,"",'Data 2022'!AV18*1000/'Data 2022'!$C18)</f>
        <v>0.40266912103083297</v>
      </c>
      <c r="BT18" s="122">
        <f>+IF('Data 2022'!AS18=0,"",'Data 2022'!AS18*1000/'Data 2022'!$C18)</f>
        <v>0.57524160147261849</v>
      </c>
      <c r="BU18" s="122">
        <f>+IF('Data 2022'!AT18=0,"",'Data 2022'!AT18*1000/'Data 2022'!$C18)</f>
        <v>0.46019328117809483</v>
      </c>
      <c r="BV18" s="122">
        <f>+IF('Data 2022'!AU18=0,"",'Data 2022'!AU18*1000/'Data 2022'!$C18)</f>
        <v>1.5531523239760701</v>
      </c>
      <c r="BW18" s="122">
        <f>+IF('Data 2022'!AV18=0,"",'Data 2022'!AV18*1000/'Data 2022'!$C18)</f>
        <v>0.40266912103083297</v>
      </c>
      <c r="BX18" s="122">
        <f>+IF('Data 2022'!AW18=0,"",'Data 2022'!AW18*1000/'Data 2022'!$C18)</f>
        <v>1.4381040036815462</v>
      </c>
      <c r="BY18" s="122">
        <f>+IF('Data 2022'!AX18=0,"",'Data 2022'!AX18*1000/'Data 2022'!$C18)</f>
        <v>0.17257248044178555</v>
      </c>
      <c r="BZ18" s="122">
        <f>+IF('Data 2022'!AY18=0,"",'Data 2022'!AY18*1000/'Data 2022'!$C18)</f>
        <v>1.495628163828808</v>
      </c>
      <c r="CA18" s="122">
        <f>+IF('Data 2022'!AZ18=0,"",'Data 2022'!AZ18*1000/'Data 2022'!$C18)</f>
        <v>0.6327657616198803</v>
      </c>
      <c r="CB18" s="122">
        <f>+IF('Data 2022'!BA18=0,"",'Data 2022'!BA18*1000/'Data 2022'!$C18)</f>
        <v>5.1196502531063048</v>
      </c>
      <c r="CC18" s="122">
        <f>+IF('Data 2022'!BB18=0,"",'Data 2022'!BB18*1000/'Data 2022'!$C18)</f>
        <v>1.6682006442705937</v>
      </c>
    </row>
    <row r="19" spans="1:81" x14ac:dyDescent="0.25">
      <c r="A19" s="92" t="s">
        <v>16</v>
      </c>
      <c r="B19" s="119">
        <f>+IF('Data 2022'!D19=0,"",('Data 2022'!E19)*1000000/'Data 2022'!D19)</f>
        <v>255240.4438964242</v>
      </c>
      <c r="C19" s="119" t="e">
        <f>+IF('Data 2022'!D19=0,"",('Data 2022'!E19-'Data 2022'!#REF!)*1000000/'Data 2022'!D19)</f>
        <v>#REF!</v>
      </c>
      <c r="D19" s="120">
        <f>+IF('Data 2022'!D19=0,"",'Data 2022'!D19*1000/'Data 2022'!C19)</f>
        <v>2.3000567214974477</v>
      </c>
      <c r="E19" s="119">
        <f>+IF('Data 2022'!D19=0,"",'Data 2022'!E19*1000000/'Data 2022'!C19)</f>
        <v>587.06749858196258</v>
      </c>
      <c r="F19" s="121">
        <f>+IF('Data 2022'!F19=0,"",('Data 2022'!G19)*1000000/'Data 2022'!F19)</f>
        <v>1466666.6666666667</v>
      </c>
      <c r="G19" s="121">
        <f>+IF('Data 2022'!F19=0,"",('Data 2022'!G19-'Data 2022'!H19)*1000000/'Data 2022'!F19)</f>
        <v>1333333.3333333333</v>
      </c>
      <c r="H19" s="120">
        <f>+IF('Data 2022'!F19=0,"",'Data 2022'!F19*1000/'Data 2022'!C19)</f>
        <v>8.508224617129892E-2</v>
      </c>
      <c r="I19" s="119">
        <f>+IF('Data 2022'!F19=0,"",'Data 2022'!G19*1000000/'Data 2022'!C19)</f>
        <v>124.78729438457175</v>
      </c>
      <c r="J19" s="119">
        <f>+IF('Data 2022'!I19=0,"",('Data 2022'!J19)*1000000/'Data 2022'!I19)</f>
        <v>1364285.7142857143</v>
      </c>
      <c r="K19" s="119">
        <f>+IF('Data 2022'!I19=0,"",('Data 2022'!J19-'Data 2022'!K19)*1000000/'Data 2022'!I19)</f>
        <v>1142857.142857143</v>
      </c>
      <c r="L19" s="120">
        <f>+IF('Data 2022'!I19=0,"",'Data 2022'!I19*1000/'Data 2022'!C19)</f>
        <v>0.39705048213272831</v>
      </c>
      <c r="M19" s="119">
        <f>+IF('Data 2022'!I19=0,"",'Data 2022'!J19*1000000/'Data 2022'!C19)</f>
        <v>541.69030062393642</v>
      </c>
      <c r="N19" s="119">
        <f>+IF('Data 2022'!L19=0,"",('Data 2022'!M19)*1000000/'Data 2022'!L19)</f>
        <v>598505.43478260876</v>
      </c>
      <c r="O19" s="119">
        <f>+IF('Data 2022'!L19=0,"",('Data 2022'!M19-'Data 2022'!N19)*1000000/'Data 2022'!L19)</f>
        <v>550271.73913043481</v>
      </c>
      <c r="P19" s="120">
        <f>+IF('Data 2022'!L19=0,"",'Data 2022'!L19*1000/'Data 2022'!C19)</f>
        <v>4.1747022121384001</v>
      </c>
      <c r="Q19" s="119">
        <f>+IF('Data 2022'!L19=0,"",'Data 2022'!M19*1000000/'Data 2022'!C19)</f>
        <v>2498.5819625638119</v>
      </c>
      <c r="R19" s="119">
        <f>+IF('Data 2022'!O19=0,"",('Data 2022'!P19)*1000000/'Data 2022'!O19)</f>
        <v>53598.774885145482</v>
      </c>
      <c r="S19" s="119">
        <f>+IF('Data 2022'!O19=0,"",('Data 2022'!P19-'Data 2022'!Q19)*1000000/'Data 2022'!O19)</f>
        <v>53598.774885145482</v>
      </c>
      <c r="T19" s="120">
        <f>+IF('Data 2022'!O19=0,"",'Data 2022'!O19*1000/'Data 2022'!C19)</f>
        <v>7.4078275666477591</v>
      </c>
      <c r="U19" s="119">
        <f>+IF('Data 2022'!O19=0,"",'Data 2022'!P19*1000000/'Data 2022'!C19)</f>
        <v>397.05048213272829</v>
      </c>
      <c r="V19" s="119">
        <f>+IF('Data 2022'!X19=0,"",('Data 2022'!Y19)*1000000/'Data 2022'!X19)</f>
        <v>1278963.4146341465</v>
      </c>
      <c r="W19" s="119">
        <f>+IF('Data 2022'!X19=0,"",('Data 2022'!Y19-'Data 2022'!Z19)*1000000/'Data 2022'!X19)</f>
        <v>1103658.5365853659</v>
      </c>
      <c r="X19" s="120">
        <f>+IF('Data 2022'!X19=0,"",'Data 2022'!X19*1000/'Data 2022'!C19)</f>
        <v>1.8604651162790697</v>
      </c>
      <c r="Y19" s="119">
        <f>+IF('Data 2022'!X19=0,"",'Data 2022'!Y19*1000000/'Data 2022'!C19)</f>
        <v>2379.4668179239934</v>
      </c>
      <c r="Z19" s="119">
        <f>+IF('Data 2022'!AA19=0,"",('Data 2022'!AB19)*1000000/'Data 2022'!AA19)</f>
        <v>888888.88888888888</v>
      </c>
      <c r="AA19" s="119">
        <f>+IF('Data 2022'!AA19=0,"",('Data 2022'!AB19-'Data 2022'!AC19)*1000000/'Data 2022'!AA19)</f>
        <v>798611.11111111101</v>
      </c>
      <c r="AB19" s="120">
        <f>+IF('Data 2022'!AA19=0,"",'Data 2022'!AA19*1000/'Data 2022'!C19)</f>
        <v>2.4503686897334092</v>
      </c>
      <c r="AC19" s="119">
        <f>+IF('Data 2022'!AA19=0,"",'Data 2022'!AB19*1000000/'Data 2022'!C19)</f>
        <v>2178.1055019852524</v>
      </c>
      <c r="AD19" s="119">
        <f>+IF('Data 2022'!AD19=0,"",('Data 2022'!AE19)*1000000/'Data 2022'!AD19)</f>
        <v>24597.116200169636</v>
      </c>
      <c r="AE19" s="119">
        <f>+IF('Data 2022'!AD19=0,"",('Data 2022'!AE19-'Data 2022'!AF19)*1000000/'Data 2022'!AD19)</f>
        <v>24597.116200169636</v>
      </c>
      <c r="AF19" s="120">
        <f>+IF('Data 2022'!AD19=0,"",'Data 2022'!AD19*1000/'Data 2022'!C19)</f>
        <v>3.3437322745320475</v>
      </c>
      <c r="AG19" s="119">
        <f>+IF('Data 2022'!AD19=0,"",'Data 2022'!AE19*1000000/'Data 2022'!C19)</f>
        <v>82.246171298922292</v>
      </c>
      <c r="AH19" s="119">
        <f>+IF('Data 2022'!AG19=0,"",('Data 2022'!AH19)*1000000/'Data 2022'!AG19)</f>
        <v>130025.66295979469</v>
      </c>
      <c r="AI19" s="119">
        <f>+IF('Data 2022'!AG19=0,"",('Data 2022'!AH19-'Data 2022'!AI19)*1000000/'Data 2022'!AG19)</f>
        <v>130025.66295979469</v>
      </c>
      <c r="AJ19" s="120">
        <f>+IF('Data 2022'!AG19=0,"",'Data 2022'!AG19*1000/'Data 2022'!C19)</f>
        <v>3.3153715258082812</v>
      </c>
      <c r="AK19" s="119">
        <f>+IF('Data 2022'!AG19=0,"",'Data 2022'!AH19*1000000/'Data 2022'!C19)</f>
        <v>431.08338060124788</v>
      </c>
      <c r="AL19" s="119">
        <f>+IF('Data 2022'!AJ19=0,"",('Data 2022'!AK19)*1000000/'Data 2022'!AJ19)</f>
        <v>257787.32545649839</v>
      </c>
      <c r="AM19" s="119">
        <f>+IF('Data 2022'!AJ19=0,"",('Data 2022'!AK19-'Data 2022'!AL19)*1000000/'Data 2022'!AJ19)</f>
        <v>257787.32545649839</v>
      </c>
      <c r="AN19" s="120">
        <f>+IF('Data 2022'!AJ19=0,"",'Data 2022'!AJ19*1000/'Data 2022'!C19)</f>
        <v>2.6403857061826432</v>
      </c>
      <c r="AO19" s="119">
        <f>+IF('Data 2022'!AJ19=0,"",'Data 2022'!AK19*1000000/'Data 2022'!C19)</f>
        <v>680.65796937039136</v>
      </c>
      <c r="AP19" s="119">
        <f>+IF('Data 2022'!AM19=0,"",('Data 2022'!AN19)*1000000/'Data 2022'!AM19)</f>
        <v>103896.10389610389</v>
      </c>
      <c r="AQ19" s="119" t="e">
        <f>+IF('Data 2022'!AM19=0,"",('Data 2022'!AN19-'Data 2022'!#REF!)*1000000/'Data 2022'!AM19)</f>
        <v>#REF!</v>
      </c>
      <c r="AR19" s="120">
        <f>+IF('Data 2022'!AM19=0,"",'Data 2022'!AM19*1000/'Data 2022'!C19)</f>
        <v>0.21837776517300056</v>
      </c>
      <c r="AS19" s="119">
        <f>+IF('Data 2022'!AM19=0,"",'Data 2022'!AN19*1000000/'Data 2022'!C19)</f>
        <v>22.688598979013047</v>
      </c>
      <c r="AT19" s="119">
        <f>+IF('Data 2022'!AO19=0,"",('Data 2022'!AP19)*1000000/'Data 2022'!AO19)</f>
        <v>127868.85245901639</v>
      </c>
      <c r="AU19" s="119" t="e">
        <f>+IF('Data 2022'!AO19=0,"",('Data 2022'!AP19-'Data 2022'!#REF!)*1000000/'Data 2022'!AO19)</f>
        <v>#REF!</v>
      </c>
      <c r="AV19" s="120">
        <f>+IF('Data 2022'!AO19=0,"",'Data 2022'!AO19*1000/'Data 2022'!C19)</f>
        <v>0.86500283607487238</v>
      </c>
      <c r="AW19" s="119">
        <f>+IF('Data 2022'!AO19=0,"",'Data 2022'!AP19*1000000/'Data 2022'!C19)</f>
        <v>110.6069200226886</v>
      </c>
      <c r="AX19" s="119">
        <f>+IF('Data 2022'!U19=0,"",('Data 2022'!V19)*1000000/'Data 2022'!U19)</f>
        <v>627376.42585551331</v>
      </c>
      <c r="AY19" s="119">
        <f>+IF('Data 2022'!U19=0,"",('Data 2022'!V19-'Data 2022'!W19)*1000000/'Data 2022'!U19)</f>
        <v>315589.35361216735</v>
      </c>
      <c r="AZ19" s="120">
        <f>+IF('Data 2022'!U19=0,"",'Data 2022'!U19*1000/'Data 2022'!C19)</f>
        <v>0.74588769143505385</v>
      </c>
      <c r="BA19" s="119">
        <f>+IF('Data 2022'!U19=0,"",'Data 2022'!V19*1000000/'Data 2022'!C19)</f>
        <v>467.9523539421441</v>
      </c>
      <c r="BB19" s="119">
        <f>+IF(AT19="","",+IF('Data 2022'!BC19=0,0,('Data 2022'!BD19)*1000000/'Data 2022'!BC19))</f>
        <v>352364.63983252441</v>
      </c>
      <c r="BC19" s="119" t="e">
        <f>+IF(AU19="","",+IF('Data 2022'!BC19=0,"",('Data 2022'!BD19-'Data 2022'!BE19)*1000000/'Data 2022'!BC19))</f>
        <v>#REF!</v>
      </c>
      <c r="BD19" s="120">
        <f>+IF(AV19="","",IF('Data 2022'!BC19=0,"",'Data 2022'!BC19*1000/'Data 2022'!C19))</f>
        <v>29.804310833806014</v>
      </c>
      <c r="BE19" s="119">
        <f>+IF(AW19="","",IF('Data 2022'!BC19=0,"",('Data 2022'!BD19-'Data 2022'!BE19)*1000000/'Data 2022'!C19))</f>
        <v>9421.4407260351654</v>
      </c>
      <c r="BF19" s="119">
        <f>+IF('Data 2022'!BC19-'Data 2022'!BF19=0,"",('Data 2022'!BD19-'Data 2022'!BG19)*1000000/('Data 2022'!BC19-'Data 2022'!BF19))</f>
        <v>361015.10812678968</v>
      </c>
      <c r="BG19" s="119" t="e">
        <f>+IF('Data 2022'!BC19-'Data 2022'!BF19=0,"",('Data 2022'!BD19-'Data 2022'!BE19-'Data 2022'!BG19-'Data 2022'!#REF!)*1000000/('Data 2022'!BC19-'Data 2022'!BF19))</f>
        <v>#REF!</v>
      </c>
      <c r="BH19" s="120">
        <f>+IF('Data 2022'!BC19-'Data 2022'!BF19=0,"",('Data 2022'!BC19-'Data 2022'!BF19)*1000/'Data 2022'!C19)</f>
        <v>28.720930232558139</v>
      </c>
      <c r="BI19" s="119" t="e">
        <f>+IF('Data 2022'!BC19-'Data 2022'!BF19=0,"",('Data 2022'!BD19-'Data 2022'!BE19-'Data 2022'!BG19-'Data 2022'!#REF!)*1000000/'Data 2022'!C19)</f>
        <v>#REF!</v>
      </c>
      <c r="BJ19" s="119">
        <f>+IF('Data 2022'!BF19=0,"",('Data 2022'!BG19)*1000000/'Data 2022'!BF19)</f>
        <v>123036.64921465967</v>
      </c>
      <c r="BK19" s="119" t="e">
        <f>+IF('Data 2022'!BF19=0,"",('Data 2022'!BG19-'Data 2022'!#REF!)*1000000/'Data 2022'!BF19)</f>
        <v>#REF!</v>
      </c>
      <c r="BL19" s="120">
        <f>+IF('Data 2022'!BF19=0,"",'Data 2022'!BF19*1000/'Data 2022'!C19)</f>
        <v>1.0833806012478731</v>
      </c>
      <c r="BM19" s="119" t="e">
        <f>+IF('Data 2022'!BF19=0,"",('Data 2022'!BG19-'Data 2022'!#REF!)*1000000/'Data 2022'!C19)</f>
        <v>#REF!</v>
      </c>
      <c r="BN19" s="119">
        <f>+IF('Data 2022'!L19+'Data 2022'!O19+'Data 2022'!X19+'Data 2022'!AA19=0,"",('Data 2022'!M19+'Data 2022'!P19+'Data 2022'!Y19+'Data 2022'!AB19)*1000000/('Data 2022'!L19+'Data 2022'!O19+'Data 2022'!X19+'Data 2022'!AA19))</f>
        <v>468950.7494646681</v>
      </c>
      <c r="BO19" s="119">
        <f>+IF('Data 2022'!L19+'Data 2022'!O19+'Data 2022'!X19+'Data 2022'!AA19=0,"",('Data 2022'!M19-'Data 2022'!N19+'Data 2022'!P19-'Data 2022'!Q19+'Data 2022'!Y19-'Data 2022'!Z19+'Data 2022'!AB19-'Data 2022'!AC19)*1000000/('Data 2022'!L19+'Data 2022'!O19+'Data 2022'!X19+'Data 2022'!AA19))</f>
        <v>421841.54175588861</v>
      </c>
      <c r="BP19" s="120">
        <f>+('Data 2022'!L19+'Data 2022'!O19+'Data 2022'!X19+'Data 2022'!AA19)*1000/'Data 2022'!C19</f>
        <v>15.893363584798639</v>
      </c>
      <c r="BQ19" s="119">
        <f>+('Data 2022'!M19-'Data 2022'!N19+'Data 2022'!P19-'Data 2022'!Q19+'Data 2022'!Y19-'Data 2022'!Z19+'Data 2022'!AB19-'Data 2022'!AC19)*1000000/('Data 2022'!C19)</f>
        <v>6704.4809982983543</v>
      </c>
      <c r="BR19" s="122">
        <f>+IF('Data 2022'!AU19=0,"",'Data 2022'!AU19*1000/'Data 2022'!$C19)</f>
        <v>1.6449234259784458</v>
      </c>
      <c r="BS19" s="122">
        <f>+IF('Data 2022'!AV19=0,"",'Data 2022'!AV19*1000/'Data 2022'!$C19)</f>
        <v>0.28360748723766305</v>
      </c>
      <c r="BT19" s="122">
        <f>+IF('Data 2022'!AS19=0,"",'Data 2022'!AS19*1000/'Data 2022'!$C19)</f>
        <v>0.34032898468519568</v>
      </c>
      <c r="BU19" s="122">
        <f>+IF('Data 2022'!AT19=0,"",'Data 2022'!AT19*1000/'Data 2022'!$C19)</f>
        <v>0.19852524106636416</v>
      </c>
      <c r="BV19" s="122">
        <f>+IF('Data 2022'!AU19=0,"",'Data 2022'!AU19*1000/'Data 2022'!$C19)</f>
        <v>1.6449234259784458</v>
      </c>
      <c r="BW19" s="122">
        <f>+IF('Data 2022'!AV19=0,"",'Data 2022'!AV19*1000/'Data 2022'!$C19)</f>
        <v>0.28360748723766305</v>
      </c>
      <c r="BX19" s="122">
        <f>+IF('Data 2022'!AW19=0,"",'Data 2022'!AW19*1000/'Data 2022'!$C19)</f>
        <v>0.99262620533182078</v>
      </c>
      <c r="BY19" s="122">
        <f>+IF('Data 2022'!AX19=0,"",'Data 2022'!AX19*1000/'Data 2022'!$C19)</f>
        <v>0.39705048213272831</v>
      </c>
      <c r="BZ19" s="122">
        <f>+IF('Data 2022'!AY19=0,"",'Data 2022'!AY19*1000/'Data 2022'!$C19)</f>
        <v>1.3329551900170165</v>
      </c>
      <c r="CA19" s="122">
        <f>+IF('Data 2022'!AZ19=0,"",'Data 2022'!AZ19*1000/'Data 2022'!$C19)</f>
        <v>0.39705048213272831</v>
      </c>
      <c r="CB19" s="122">
        <f>+IF('Data 2022'!BA19=0,"",'Data 2022'!BA19*1000/'Data 2022'!$C19)</f>
        <v>4.3391945547362454</v>
      </c>
      <c r="CC19" s="122">
        <f>+IF('Data 2022'!BB19=0,"",'Data 2022'!BB19*1000/'Data 2022'!$C19)</f>
        <v>1.3045944412932502</v>
      </c>
    </row>
    <row r="20" spans="1:81" s="16" customFormat="1" x14ac:dyDescent="0.25">
      <c r="A20" s="92" t="s">
        <v>17</v>
      </c>
      <c r="B20" s="119">
        <f>+IF('Data 2022'!D20=0,"",('Data 2022'!E20)*1000000/'Data 2022'!D20)</f>
        <v>218592.96482412063</v>
      </c>
      <c r="C20" s="119" t="e">
        <f>+IF('Data 2022'!D20=0,"",('Data 2022'!E20-'Data 2022'!#REF!)*1000000/'Data 2022'!D20)</f>
        <v>#REF!</v>
      </c>
      <c r="D20" s="120">
        <f>+IF('Data 2022'!D20=0,"",'Data 2022'!D20*1000/'Data 2022'!C20)</f>
        <v>2.3399376800517375</v>
      </c>
      <c r="E20" s="119">
        <f>+IF('Data 2022'!D20=0,"",'Data 2022'!E20*1000000/'Data 2022'!C20)</f>
        <v>511.49391498618377</v>
      </c>
      <c r="F20" s="121" t="str">
        <f>+IF('Data 2022'!F20=0,"",('Data 2022'!G20)*1000000/'Data 2022'!F20)</f>
        <v/>
      </c>
      <c r="G20" s="121" t="str">
        <f>+IF('Data 2022'!F20=0,"",('Data 2022'!G20-'Data 2022'!H20)*1000000/'Data 2022'!F20)</f>
        <v/>
      </c>
      <c r="H20" s="120" t="str">
        <f>+IF('Data 2022'!F20=0,"",'Data 2022'!F20*1000/'Data 2022'!C20)</f>
        <v/>
      </c>
      <c r="I20" s="119" t="str">
        <f>+IF('Data 2022'!F20=0,"",'Data 2022'!G20*1000000/'Data 2022'!C20)</f>
        <v/>
      </c>
      <c r="J20" s="119">
        <f>+IF('Data 2022'!I20=0,"",('Data 2022'!J20)*1000000/'Data 2022'!I20)</f>
        <v>2035714.2857142859</v>
      </c>
      <c r="K20" s="119">
        <f>+IF('Data 2022'!I20=0,"",('Data 2022'!J20-'Data 2022'!K20)*1000000/'Data 2022'!I20)</f>
        <v>-107142.85714285709</v>
      </c>
      <c r="L20" s="120">
        <f>+IF('Data 2022'!I20=0,"",'Data 2022'!I20*1000/'Data 2022'!C20)</f>
        <v>0.16461873125992121</v>
      </c>
      <c r="M20" s="119">
        <f>+IF('Data 2022'!I20=0,"",'Data 2022'!J20*1000000/'Data 2022'!C20)</f>
        <v>335.11670292198249</v>
      </c>
      <c r="N20" s="119" t="str">
        <f>+IF('Data 2022'!L20=0,"",('Data 2022'!M20)*1000000/'Data 2022'!L20)</f>
        <v/>
      </c>
      <c r="O20" s="119" t="str">
        <f>+IF('Data 2022'!L20=0,"",('Data 2022'!M20-'Data 2022'!N20)*1000000/'Data 2022'!L20)</f>
        <v/>
      </c>
      <c r="P20" s="120" t="str">
        <f>+IF('Data 2022'!L20=0,"",'Data 2022'!L20*1000/'Data 2022'!C20)</f>
        <v/>
      </c>
      <c r="Q20" s="119" t="str">
        <f>+IF('Data 2022'!L20=0,"",'Data 2022'!M20*1000000/'Data 2022'!C20)</f>
        <v/>
      </c>
      <c r="R20" s="119" t="str">
        <f>+IF('Data 2022'!O20=0,"",('Data 2022'!P20)*1000000/'Data 2022'!O20)</f>
        <v/>
      </c>
      <c r="S20" s="119" t="str">
        <f>+IF('Data 2022'!O20=0,"",('Data 2022'!P20-'Data 2022'!Q20)*1000000/'Data 2022'!O20)</f>
        <v/>
      </c>
      <c r="T20" s="120" t="str">
        <f>+IF('Data 2022'!O20=0,"",'Data 2022'!O20*1000/'Data 2022'!C20)</f>
        <v/>
      </c>
      <c r="U20" s="119" t="str">
        <f>+IF('Data 2022'!O20=0,"",'Data 2022'!P20*1000000/'Data 2022'!C20)</f>
        <v/>
      </c>
      <c r="V20" s="119">
        <f>+IF('Data 2022'!X20=0,"",('Data 2022'!Y20)*1000000/'Data 2022'!X20)</f>
        <v>1110416.6666666667</v>
      </c>
      <c r="W20" s="119">
        <f>+IF('Data 2022'!X20=0,"",('Data 2022'!Y20-'Data 2022'!Z20)*1000000/'Data 2022'!X20)</f>
        <v>949999.99999999988</v>
      </c>
      <c r="X20" s="120">
        <f>+IF('Data 2022'!X20=0,"",'Data 2022'!X20*1000/'Data 2022'!C20)</f>
        <v>2.8220353930272211</v>
      </c>
      <c r="Y20" s="119">
        <f>+IF('Data 2022'!X20=0,"",'Data 2022'!Y20*1000000/'Data 2022'!C20)</f>
        <v>3133.6351343406432</v>
      </c>
      <c r="Z20" s="119">
        <f>+IF('Data 2022'!AA20=0,"",('Data 2022'!AB20)*1000000/'Data 2022'!AA20)</f>
        <v>797642.43614931242</v>
      </c>
      <c r="AA20" s="119">
        <f>+IF('Data 2022'!AA20=0,"",('Data 2022'!AB20-'Data 2022'!AC20)*1000000/'Data 2022'!AA20)</f>
        <v>721021.61100196466</v>
      </c>
      <c r="AB20" s="120">
        <f>+IF('Data 2022'!AA20=0,"",'Data 2022'!AA20*1000/'Data 2022'!C20)</f>
        <v>2.9925333646892822</v>
      </c>
      <c r="AC20" s="119">
        <f>+IF('Data 2022'!AA20=0,"",'Data 2022'!AB20*1000000/'Data 2022'!C20)</f>
        <v>2386.9716032688575</v>
      </c>
      <c r="AD20" s="119">
        <f>+IF('Data 2022'!AD20=0,"",('Data 2022'!AE20)*1000000/'Data 2022'!AD20)</f>
        <v>24032.042723631508</v>
      </c>
      <c r="AE20" s="119">
        <f>+IF('Data 2022'!AD20=0,"",('Data 2022'!AE20-'Data 2022'!AF20)*1000000/'Data 2022'!AD20)</f>
        <v>23364.485981308408</v>
      </c>
      <c r="AF20" s="120">
        <f>+IF('Data 2022'!AD20=0,"",'Data 2022'!AD20*1000/'Data 2022'!C20)</f>
        <v>4.4035510612028927</v>
      </c>
      <c r="AG20" s="119">
        <f>+IF('Data 2022'!AD20=0,"",'Data 2022'!AE20*1000000/'Data 2022'!C20)</f>
        <v>105.82632723852079</v>
      </c>
      <c r="AH20" s="119">
        <f>+IF('Data 2022'!AG20=0,"",('Data 2022'!AH20)*1000000/'Data 2022'!AG20)</f>
        <v>145061.72839506174</v>
      </c>
      <c r="AI20" s="119">
        <f>+IF('Data 2022'!AG20=0,"",('Data 2022'!AH20-'Data 2022'!AI20)*1000000/'Data 2022'!AG20)</f>
        <v>142592.59259259261</v>
      </c>
      <c r="AJ20" s="120">
        <f>+IF('Data 2022'!AG20=0,"",'Data 2022'!AG20*1000/'Data 2022'!C20)</f>
        <v>1.9048738902933742</v>
      </c>
      <c r="AK20" s="119">
        <f>+IF('Data 2022'!AG20=0,"",'Data 2022'!AH20*1000000/'Data 2022'!C20)</f>
        <v>276.32429890058205</v>
      </c>
      <c r="AL20" s="119">
        <f>+IF('Data 2022'!AJ20=0,"",('Data 2022'!AK20)*1000000/'Data 2022'!AJ20)</f>
        <v>217851.73978819972</v>
      </c>
      <c r="AM20" s="119">
        <f>+IF('Data 2022'!AJ20=0,"",('Data 2022'!AK20-'Data 2022'!AL20)*1000000/'Data 2022'!AJ20)</f>
        <v>193645.99092284418</v>
      </c>
      <c r="AN20" s="120">
        <f>+IF('Data 2022'!AJ20=0,"",'Data 2022'!AJ20*1000/'Data 2022'!C20)</f>
        <v>3.8861779058145687</v>
      </c>
      <c r="AO20" s="119">
        <f>+IF('Data 2022'!AJ20=0,"",'Data 2022'!AK20*1000000/'Data 2022'!C20)</f>
        <v>846.61061790816632</v>
      </c>
      <c r="AP20" s="119" t="str">
        <f>+IF('Data 2022'!AM20=0,"",('Data 2022'!AN20)*1000000/'Data 2022'!AM20)</f>
        <v/>
      </c>
      <c r="AQ20" s="119" t="str">
        <f>+IF('Data 2022'!AM20=0,"",('Data 2022'!AN20-'Data 2022'!#REF!)*1000000/'Data 2022'!AM20)</f>
        <v/>
      </c>
      <c r="AR20" s="120" t="str">
        <f>+IF('Data 2022'!AM20=0,"",'Data 2022'!AM20*1000/'Data 2022'!C20)</f>
        <v/>
      </c>
      <c r="AS20" s="119" t="str">
        <f>+IF('Data 2022'!AM20=0,"",'Data 2022'!AN20*1000000/'Data 2022'!C20)</f>
        <v/>
      </c>
      <c r="AT20" s="119" t="str">
        <f>+IF('Data 2022'!AO20=0,"",('Data 2022'!AP20)*1000000/'Data 2022'!AO20)</f>
        <v/>
      </c>
      <c r="AU20" s="119" t="str">
        <f>+IF('Data 2022'!AO20=0,"",('Data 2022'!AP20-'Data 2022'!#REF!)*1000000/'Data 2022'!AO20)</f>
        <v/>
      </c>
      <c r="AV20" s="120" t="str">
        <f>+IF('Data 2022'!AO20=0,"",'Data 2022'!AO20*1000/'Data 2022'!C20)</f>
        <v/>
      </c>
      <c r="AW20" s="119" t="str">
        <f>+IF('Data 2022'!AO20=0,"",'Data 2022'!AP20*1000000/'Data 2022'!C20)</f>
        <v/>
      </c>
      <c r="AX20" s="119">
        <f>+IF('Data 2022'!U20=0,"",('Data 2022'!V20)*1000000/'Data 2022'!U20)</f>
        <v>538461.5384615385</v>
      </c>
      <c r="AY20" s="119">
        <f>+IF('Data 2022'!U20=0,"",('Data 2022'!V20-'Data 2022'!W20)*1000000/'Data 2022'!U20)</f>
        <v>266272.18934911245</v>
      </c>
      <c r="AZ20" s="120">
        <f>+IF('Data 2022'!U20=0,"",'Data 2022'!U20*1000/'Data 2022'!C20)</f>
        <v>0.99359162796166733</v>
      </c>
      <c r="BA20" s="119">
        <f>+IF('Data 2022'!U20=0,"",'Data 2022'!V20*1000000/'Data 2022'!C20)</f>
        <v>535.01087659474399</v>
      </c>
      <c r="BB20" s="119" t="str">
        <f>+IF(AT20="","",+IF('Data 2022'!BC20=0,0,('Data 2022'!BD20)*1000000/'Data 2022'!BC20))</f>
        <v/>
      </c>
      <c r="BC20" s="119" t="str">
        <f>+IF(AU20="","",+IF('Data 2022'!BC20=0,"",('Data 2022'!BD20-'Data 2022'!BE20)*1000000/'Data 2022'!BC20))</f>
        <v/>
      </c>
      <c r="BD20" s="120" t="str">
        <f>+IF(AV20="","",IF('Data 2022'!BC20=0,"",'Data 2022'!BC20*1000/'Data 2022'!C20))</f>
        <v/>
      </c>
      <c r="BE20" s="119" t="str">
        <f>+IF(AW20="","",IF('Data 2022'!BC20=0,"",('Data 2022'!BD20-'Data 2022'!BE20)*1000000/'Data 2022'!C20))</f>
        <v/>
      </c>
      <c r="BF20" s="119">
        <f>+IF('Data 2022'!BC20-'Data 2022'!BF20=0,"",('Data 2022'!BD20-'Data 2022'!BG20)*1000000/('Data 2022'!BC20-'Data 2022'!BF20))</f>
        <v>416817.35985533462</v>
      </c>
      <c r="BG20" s="119" t="e">
        <f>+IF('Data 2022'!BC20-'Data 2022'!BF20=0,"",('Data 2022'!BD20-'Data 2022'!BE20-'Data 2022'!BG20-'Data 2022'!#REF!)*1000000/('Data 2022'!BC20-'Data 2022'!BF20))</f>
        <v>#REF!</v>
      </c>
      <c r="BH20" s="120">
        <f>+IF('Data 2022'!BC20-'Data 2022'!BF20=0,"",('Data 2022'!BC20-'Data 2022'!BF20)*1000/'Data 2022'!C20)</f>
        <v>19.507319654300662</v>
      </c>
      <c r="BI20" s="119" t="e">
        <f>+IF('Data 2022'!BC20-'Data 2022'!BF20=0,"",('Data 2022'!BD20-'Data 2022'!BE20-'Data 2022'!BG20-'Data 2022'!#REF!)*1000000/'Data 2022'!C20)</f>
        <v>#REF!</v>
      </c>
      <c r="BJ20" s="119" t="str">
        <f>+IF('Data 2022'!BF20=0,"",('Data 2022'!BG20)*1000000/'Data 2022'!BF20)</f>
        <v/>
      </c>
      <c r="BK20" s="119" t="str">
        <f>+IF('Data 2022'!BF20=0,"",('Data 2022'!BG20-'Data 2022'!#REF!)*1000000/'Data 2022'!BF20)</f>
        <v/>
      </c>
      <c r="BL20" s="120" t="str">
        <f>+IF('Data 2022'!BF20=0,"",'Data 2022'!BF20*1000/'Data 2022'!C20)</f>
        <v/>
      </c>
      <c r="BM20" s="119" t="str">
        <f>+IF('Data 2022'!BF20=0,"",('Data 2022'!BG20-'Data 2022'!#REF!)*1000000/'Data 2022'!C20)</f>
        <v/>
      </c>
      <c r="BN20" s="119">
        <f>+IF('Data 2022'!L20+'Data 2022'!O20+'Data 2022'!X20+'Data 2022'!AA20=0,"",('Data 2022'!M20+'Data 2022'!P20+'Data 2022'!Y20+'Data 2022'!AB20)*1000000/('Data 2022'!L20+'Data 2022'!O20+'Data 2022'!X20+'Data 2022'!AA20))</f>
        <v>949443.88270980783</v>
      </c>
      <c r="BO20" s="119">
        <f>+IF('Data 2022'!L20+'Data 2022'!O20+'Data 2022'!X20+'Data 2022'!AA20=0,"",('Data 2022'!M20-'Data 2022'!N20+'Data 2022'!P20-'Data 2022'!Q20+'Data 2022'!Y20-'Data 2022'!Z20+'Data 2022'!AB20-'Data 2022'!AC20)*1000000/('Data 2022'!L20+'Data 2022'!O20+'Data 2022'!X20+'Data 2022'!AA20))</f>
        <v>832153.690596562</v>
      </c>
      <c r="BP20" s="120">
        <f>+('Data 2022'!L20+'Data 2022'!O20+'Data 2022'!X20+'Data 2022'!AA20)*1000/'Data 2022'!C20</f>
        <v>5.8145687577165033</v>
      </c>
      <c r="BQ20" s="119">
        <f>+('Data 2022'!M20-'Data 2022'!N20+'Data 2022'!P20-'Data 2022'!Q20+'Data 2022'!Y20-'Data 2022'!Z20+'Data 2022'!AB20-'Data 2022'!AC20)*1000000/('Data 2022'!C20)</f>
        <v>4838.6148509612549</v>
      </c>
      <c r="BR20" s="122" t="str">
        <f>+IF('Data 2022'!AU20=0,"",'Data 2022'!AU20*1000/'Data 2022'!$C20)</f>
        <v/>
      </c>
      <c r="BS20" s="122" t="str">
        <f>+IF('Data 2022'!AV20=0,"",'Data 2022'!AV20*1000/'Data 2022'!$C20)</f>
        <v/>
      </c>
      <c r="BT20" s="122">
        <f>+IF('Data 2022'!AS20=0,"",'Data 2022'!AS20*1000/'Data 2022'!$C20)</f>
        <v>1.8766535363631018</v>
      </c>
      <c r="BU20" s="122">
        <f>+IF('Data 2022'!AT20=0,"",'Data 2022'!AT20*1000/'Data 2022'!$C20)</f>
        <v>0.36745252513375271</v>
      </c>
      <c r="BV20" s="122" t="str">
        <f>+IF('Data 2022'!AU20=0,"",'Data 2022'!AU20*1000/'Data 2022'!$C20)</f>
        <v/>
      </c>
      <c r="BW20" s="122" t="str">
        <f>+IF('Data 2022'!AV20=0,"",'Data 2022'!AV20*1000/'Data 2022'!$C20)</f>
        <v/>
      </c>
      <c r="BX20" s="122">
        <f>+IF('Data 2022'!AW20=0,"",'Data 2022'!AW20*1000/'Data 2022'!$C20)</f>
        <v>1.6214945029102239</v>
      </c>
      <c r="BY20" s="122">
        <f>+IF('Data 2022'!AX20=0,"",'Data 2022'!AX20*1000/'Data 2022'!$C20)</f>
        <v>0.2598624257745899</v>
      </c>
      <c r="BZ20" s="122">
        <f>+IF('Data 2022'!AY20=0,"",'Data 2022'!AY20*1000/'Data 2022'!$C20)</f>
        <v>1.4945029102239991</v>
      </c>
      <c r="CA20" s="122">
        <f>+IF('Data 2022'!AZ20=0,"",'Data 2022'!AZ20*1000/'Data 2022'!$C20)</f>
        <v>0.40684343582809102</v>
      </c>
      <c r="CB20" s="122">
        <f>+IF('Data 2022'!BA20=0,"",'Data 2022'!BA20*1000/'Data 2022'!$C20)</f>
        <v>4.9926509494973246</v>
      </c>
      <c r="CC20" s="122">
        <f>+IF('Data 2022'!BB20=0,"",'Data 2022'!BB20*1000/'Data 2022'!$C20)</f>
        <v>1.0341583867364337</v>
      </c>
    </row>
    <row r="21" spans="1:81" x14ac:dyDescent="0.25">
      <c r="A21" s="92" t="s">
        <v>18</v>
      </c>
      <c r="B21" s="119">
        <f>+IF('Data 2022'!D21=0,"",('Data 2022'!E21)*1000000/'Data 2022'!D21)</f>
        <v>295185.07372855855</v>
      </c>
      <c r="C21" s="119" t="e">
        <f>+IF('Data 2022'!D21=0,"",('Data 2022'!E21-'Data 2022'!#REF!)*1000000/'Data 2022'!D21)</f>
        <v>#REF!</v>
      </c>
      <c r="D21" s="120">
        <f>+IF('Data 2022'!D21=0,"",'Data 2022'!D21*1000/'Data 2022'!C21)</f>
        <v>2.062950086913335</v>
      </c>
      <c r="E21" s="119">
        <f>+IF('Data 2022'!D21=0,"",'Data 2022'!E21*1000000/'Data 2022'!C21)</f>
        <v>608.95207350384896</v>
      </c>
      <c r="F21" s="121">
        <f>+IF('Data 2022'!F21=0,"",('Data 2022'!G21)*1000000/'Data 2022'!F21)</f>
        <v>1378000</v>
      </c>
      <c r="G21" s="121">
        <f>+IF('Data 2022'!F21=0,"",('Data 2022'!G21-'Data 2022'!H21)*1000000/'Data 2022'!F21)</f>
        <v>1232000</v>
      </c>
      <c r="H21" s="120">
        <f>+IF('Data 2022'!F21=0,"",'Data 2022'!F21*1000/'Data 2022'!C21)</f>
        <v>3.1040476781723367E-2</v>
      </c>
      <c r="I21" s="119">
        <f>+IF('Data 2022'!F21=0,"",'Data 2022'!G21*1000000/'Data 2022'!C21)</f>
        <v>42.773777005214804</v>
      </c>
      <c r="J21" s="119">
        <f>+IF('Data 2022'!I21=0,"",('Data 2022'!J21)*1000000/'Data 2022'!I21)</f>
        <v>1279764.9034424853</v>
      </c>
      <c r="K21" s="119">
        <f>+IF('Data 2022'!I21=0,"",('Data 2022'!J21-'Data 2022'!K21)*1000000/'Data 2022'!I21)</f>
        <v>1107808.564231738</v>
      </c>
      <c r="L21" s="120">
        <f>+IF('Data 2022'!I21=0,"",'Data 2022'!I21*1000/'Data 2022'!C21)</f>
        <v>0.36969207847032531</v>
      </c>
      <c r="M21" s="119">
        <f>+IF('Data 2022'!I21=0,"",'Data 2022'!J21*1000000/'Data 2022'!C21)</f>
        <v>473.11894710702757</v>
      </c>
      <c r="N21" s="119">
        <f>+IF('Data 2022'!L21=0,"",('Data 2022'!M21)*1000000/'Data 2022'!L21)</f>
        <v>781910.02367797948</v>
      </c>
      <c r="O21" s="119">
        <f>+IF('Data 2022'!L21=0,"",('Data 2022'!M21-'Data 2022'!N21)*1000000/'Data 2022'!L21)</f>
        <v>704419.88950276247</v>
      </c>
      <c r="P21" s="120">
        <f>+IF('Data 2022'!L21=0,"",'Data 2022'!L21*1000/'Data 2022'!C21)</f>
        <v>1.9664142041221753</v>
      </c>
      <c r="Q21" s="119">
        <f>+IF('Data 2022'!L21=0,"",'Data 2022'!M21*1000000/'Data 2022'!C21)</f>
        <v>1537.5589769058852</v>
      </c>
      <c r="R21" s="119">
        <f>+IF('Data 2022'!O21=0,"",('Data 2022'!P21)*1000000/'Data 2022'!O21)</f>
        <v>48282.902154371208</v>
      </c>
      <c r="S21" s="119">
        <f>+IF('Data 2022'!O21=0,"",('Data 2022'!P21-'Data 2022'!Q21)*1000000/'Data 2022'!O21)</f>
        <v>48282.902154371208</v>
      </c>
      <c r="T21" s="120">
        <f>+IF('Data 2022'!O21=0,"",'Data 2022'!O21*1000/'Data 2022'!C21)</f>
        <v>10.186553265458157</v>
      </c>
      <c r="U21" s="119">
        <f>+IF('Data 2022'!O21=0,"",'Data 2022'!P21*1000000/'Data 2022'!C21)</f>
        <v>491.83635460640676</v>
      </c>
      <c r="V21" s="119">
        <f>+IF('Data 2022'!X21=0,"",('Data 2022'!Y21)*1000000/'Data 2022'!X21)</f>
        <v>896594.82758620696</v>
      </c>
      <c r="W21" s="119">
        <f>+IF('Data 2022'!X21=0,"",('Data 2022'!Y21-'Data 2022'!Z21)*1000000/'Data 2022'!X21)</f>
        <v>732306.03448275861</v>
      </c>
      <c r="X21" s="120">
        <f>+IF('Data 2022'!X21=0,"",'Data 2022'!X21*1000/'Data 2022'!C21)</f>
        <v>1.4402781226719643</v>
      </c>
      <c r="Y21" s="119">
        <f>+IF('Data 2022'!X21=0,"",'Data 2022'!Y21*1000000/'Data 2022'!C21)</f>
        <v>1291.3459150732556</v>
      </c>
      <c r="Z21" s="119">
        <f>+IF('Data 2022'!AA21=0,"",('Data 2022'!AB21)*1000000/'Data 2022'!AA21)</f>
        <v>751725.04957038991</v>
      </c>
      <c r="AA21" s="119">
        <f>+IF('Data 2022'!AA21=0,"",('Data 2022'!AB21-'Data 2022'!AC21)*1000000/'Data 2022'!AA21)</f>
        <v>714791.80436219438</v>
      </c>
      <c r="AB21" s="120">
        <f>+IF('Data 2022'!AA21=0,"",'Data 2022'!AA21*1000/'Data 2022'!C21)</f>
        <v>2.3482120685373729</v>
      </c>
      <c r="AC21" s="119">
        <f>+IF('Data 2022'!AA21=0,"",'Data 2022'!AB21*1000000/'Data 2022'!C21)</f>
        <v>1765.2098336230445</v>
      </c>
      <c r="AD21" s="119">
        <f>+IF('Data 2022'!AD21=0,"",('Data 2022'!AE21)*1000000/'Data 2022'!AD21)</f>
        <v>21800.915948275862</v>
      </c>
      <c r="AE21" s="119">
        <f>+IF('Data 2022'!AD21=0,"",('Data 2022'!AE21-'Data 2022'!AF21)*1000000/'Data 2022'!AD21)</f>
        <v>21740.301724137931</v>
      </c>
      <c r="AF21" s="120">
        <f>+IF('Data 2022'!AD21=0,"",'Data 2022'!AD21*1000/'Data 2022'!C21)</f>
        <v>4.608889992550286</v>
      </c>
      <c r="AG21" s="119">
        <f>+IF('Data 2022'!AD21=0,"",'Data 2022'!AE21*1000000/'Data 2022'!C21)</f>
        <v>100.47802334243853</v>
      </c>
      <c r="AH21" s="119">
        <f>+IF('Data 2022'!AG21=0,"",('Data 2022'!AH21)*1000000/'Data 2022'!AG21)</f>
        <v>149141.51925078043</v>
      </c>
      <c r="AI21" s="119">
        <f>+IF('Data 2022'!AG21=0,"",('Data 2022'!AH21-'Data 2022'!AI21)*1000000/'Data 2022'!AG21)</f>
        <v>149141.51925078043</v>
      </c>
      <c r="AJ21" s="120">
        <f>+IF('Data 2022'!AG21=0,"",'Data 2022'!AG21*1000/'Data 2022'!C21)</f>
        <v>3.5795877824683386</v>
      </c>
      <c r="AK21" s="119">
        <f>+IF('Data 2022'!AG21=0,"",'Data 2022'!AH21*1000000/'Data 2022'!C21)</f>
        <v>533.86516016886014</v>
      </c>
      <c r="AL21" s="119">
        <f>+IF('Data 2022'!AJ21=0,"",('Data 2022'!AK21)*1000000/'Data 2022'!AJ21)</f>
        <v>152251.61835068956</v>
      </c>
      <c r="AM21" s="119">
        <f>+IF('Data 2022'!AJ21=0,"",('Data 2022'!AK21-'Data 2022'!AL21)*1000000/'Data 2022'!AJ21)</f>
        <v>151920.91190543203</v>
      </c>
      <c r="AN21" s="120">
        <f>+IF('Data 2022'!AJ21=0,"",'Data 2022'!AJ21*1000/'Data 2022'!C21)</f>
        <v>4.4114725602185247</v>
      </c>
      <c r="AO21" s="119">
        <f>+IF('Data 2022'!AJ21=0,"",'Data 2022'!AK21*1000000/'Data 2022'!C21)</f>
        <v>671.65383660293026</v>
      </c>
      <c r="AP21" s="119">
        <f>+IF('Data 2022'!AM21=0,"",('Data 2022'!AN21)*1000000/'Data 2022'!AM21)</f>
        <v>65680.880330123793</v>
      </c>
      <c r="AQ21" s="119" t="e">
        <f>+IF('Data 2022'!AM21=0,"",('Data 2022'!AN21-'Data 2022'!#REF!)*1000000/'Data 2022'!AM21)</f>
        <v>#REF!</v>
      </c>
      <c r="AR21" s="120">
        <f>+IF('Data 2022'!AM21=0,"",'Data 2022'!AM21*1000/'Data 2022'!C21)</f>
        <v>0.90265706481251551</v>
      </c>
      <c r="AS21" s="119">
        <f>+IF('Data 2022'!AM21=0,"",'Data 2022'!AN21*1000000/'Data 2022'!C21)</f>
        <v>59.28731065309163</v>
      </c>
      <c r="AT21" s="119">
        <f>+IF('Data 2022'!AO21=0,"",('Data 2022'!AP21)*1000000/'Data 2022'!AO21)</f>
        <v>62703.713598717608</v>
      </c>
      <c r="AU21" s="119" t="e">
        <f>+IF('Data 2022'!AO21=0,"",('Data 2022'!AP21-'Data 2022'!#REF!)*1000000/'Data 2022'!AO21)</f>
        <v>#REF!</v>
      </c>
      <c r="AV21" s="120">
        <f>+IF('Data 2022'!AO21=0,"",'Data 2022'!AO21*1000/'Data 2022'!C21)</f>
        <v>1.1618450459399057</v>
      </c>
      <c r="AW21" s="119">
        <f>+IF('Data 2022'!AO21=0,"",'Data 2022'!AP21*1000000/'Data 2022'!C21)</f>
        <v>72.851999006704744</v>
      </c>
      <c r="AX21" s="119">
        <f>+IF('Data 2022'!U21=0,"",('Data 2022'!V21)*1000000/'Data 2022'!U21)</f>
        <v>643717.15241280454</v>
      </c>
      <c r="AY21" s="119">
        <f>+IF('Data 2022'!U21=0,"",('Data 2022'!V21-'Data 2022'!W21)*1000000/'Data 2022'!U21)</f>
        <v>321882.46536072629</v>
      </c>
      <c r="AZ21" s="120">
        <f>+IF('Data 2022'!U21=0,"",'Data 2022'!U21*1000/'Data 2022'!C21)</f>
        <v>0.64967717904147004</v>
      </c>
      <c r="BA21" s="119">
        <f>+IF('Data 2022'!U21=0,"",'Data 2022'!V21*1000000/'Data 2022'!C21)</f>
        <v>418.20834368015892</v>
      </c>
      <c r="BB21" s="119">
        <f>+IF(AT21="","",+IF('Data 2022'!BC21=0,0,('Data 2022'!BD21)*1000000/'Data 2022'!BC21))</f>
        <v>244716.91210097866</v>
      </c>
      <c r="BC21" s="119" t="e">
        <f>+IF(AU21="","",+IF('Data 2022'!BC21=0,"",('Data 2022'!BD21-'Data 2022'!BE21)*1000000/'Data 2022'!BC21))</f>
        <v>#REF!</v>
      </c>
      <c r="BD21" s="120">
        <f>+IF(AV21="","",IF('Data 2022'!BC21=0,"",'Data 2022'!BC21*1000/'Data 2022'!C21))</f>
        <v>33.936553265458159</v>
      </c>
      <c r="BE21" s="119">
        <f>+IF(AW21="","",IF('Data 2022'!BC21=0,"",('Data 2022'!BD21-'Data 2022'!BE21)*1000000/'Data 2022'!C21))</f>
        <v>7484.2314377948833</v>
      </c>
      <c r="BF21" s="119">
        <f>+IF('Data 2022'!BC21-'Data 2022'!BF21=0,"",('Data 2022'!BD21-'Data 2022'!BG21)*1000000/('Data 2022'!BC21-'Data 2022'!BF21))</f>
        <v>256422.44275849976</v>
      </c>
      <c r="BG21" s="119" t="e">
        <f>+IF('Data 2022'!BC21-'Data 2022'!BF21=0,"",('Data 2022'!BD21-'Data 2022'!BE21-'Data 2022'!BG21-'Data 2022'!#REF!)*1000000/('Data 2022'!BC21-'Data 2022'!BF21))</f>
        <v>#REF!</v>
      </c>
      <c r="BH21" s="120">
        <f>+IF('Data 2022'!BC21-'Data 2022'!BF21=0,"",('Data 2022'!BC21-'Data 2022'!BF21)*1000/'Data 2022'!C21)</f>
        <v>31.872051154705737</v>
      </c>
      <c r="BI21" s="119" t="e">
        <f>+IF('Data 2022'!BC21-'Data 2022'!BF21=0,"",('Data 2022'!BD21-'Data 2022'!BE21-'Data 2022'!BG21-'Data 2022'!#REF!)*1000000/'Data 2022'!C21)</f>
        <v>#REF!</v>
      </c>
      <c r="BJ21" s="119">
        <f>+IF('Data 2022'!BF21=0,"",('Data 2022'!BG21)*1000000/'Data 2022'!BF21)</f>
        <v>64005.412719891756</v>
      </c>
      <c r="BK21" s="119" t="e">
        <f>+IF('Data 2022'!BF21=0,"",('Data 2022'!BG21-'Data 2022'!#REF!)*1000000/'Data 2022'!BF21)</f>
        <v>#REF!</v>
      </c>
      <c r="BL21" s="120">
        <f>+IF('Data 2022'!BF21=0,"",'Data 2022'!BF21*1000/'Data 2022'!C21)</f>
        <v>2.0645021107524206</v>
      </c>
      <c r="BM21" s="119" t="e">
        <f>+IF('Data 2022'!BF21=0,"",('Data 2022'!BG21-'Data 2022'!#REF!)*1000000/'Data 2022'!C21)</f>
        <v>#REF!</v>
      </c>
      <c r="BN21" s="119">
        <f>+IF('Data 2022'!L21+'Data 2022'!O21+'Data 2022'!X21+'Data 2022'!AA21=0,"",('Data 2022'!M21+'Data 2022'!P21+'Data 2022'!Y21+'Data 2022'!AB21)*1000000/('Data 2022'!L21+'Data 2022'!O21+'Data 2022'!X21+'Data 2022'!AA21))</f>
        <v>319039.2741009015</v>
      </c>
      <c r="BO21" s="119">
        <f>+IF('Data 2022'!L21+'Data 2022'!O21+'Data 2022'!X21+'Data 2022'!AA21=0,"",('Data 2022'!M21-'Data 2022'!N21+'Data 2022'!P21-'Data 2022'!Q21+'Data 2022'!Y21-'Data 2022'!Z21+'Data 2022'!AB21-'Data 2022'!AC21)*1000000/('Data 2022'!L21+'Data 2022'!O21+'Data 2022'!X21+'Data 2022'!AA21))</f>
        <v>289197.18830928596</v>
      </c>
      <c r="BP21" s="120">
        <f>+('Data 2022'!L21+'Data 2022'!O21+'Data 2022'!X21+'Data 2022'!AA21)*1000/'Data 2022'!C21</f>
        <v>15.941457660789672</v>
      </c>
      <c r="BQ21" s="119">
        <f>+('Data 2022'!M21-'Data 2022'!N21+'Data 2022'!P21-'Data 2022'!Q21+'Data 2022'!Y21-'Data 2022'!Z21+'Data 2022'!AB21-'Data 2022'!AC21)*1000000/('Data 2022'!C21)</f>
        <v>4610.2247330518994</v>
      </c>
      <c r="BR21" s="122">
        <f>+IF('Data 2022'!AU21=0,"",'Data 2022'!AU21*1000/'Data 2022'!$C21)</f>
        <v>1.4589024087409983</v>
      </c>
      <c r="BS21" s="122">
        <f>+IF('Data 2022'!AV21=0,"",'Data 2022'!AV21*1000/'Data 2022'!$C21)</f>
        <v>0.24832381425378694</v>
      </c>
      <c r="BT21" s="122">
        <f>+IF('Data 2022'!AS21=0,"",'Data 2022'!AS21*1000/'Data 2022'!$C21)</f>
        <v>0.3104047678172337</v>
      </c>
      <c r="BU21" s="122">
        <f>+IF('Data 2022'!AT21=0,"",'Data 2022'!AT21*1000/'Data 2022'!$C21)</f>
        <v>9.3121430345170106E-2</v>
      </c>
      <c r="BV21" s="122">
        <f>+IF('Data 2022'!AU21=0,"",'Data 2022'!AU21*1000/'Data 2022'!$C21)</f>
        <v>1.4589024087409983</v>
      </c>
      <c r="BW21" s="122">
        <f>+IF('Data 2022'!AV21=0,"",'Data 2022'!AV21*1000/'Data 2022'!$C21)</f>
        <v>0.24832381425378694</v>
      </c>
      <c r="BX21" s="122">
        <f>+IF('Data 2022'!AW21=0,"",'Data 2022'!AW21*1000/'Data 2022'!$C21)</f>
        <v>0.93121430345170098</v>
      </c>
      <c r="BY21" s="122">
        <f>+IF('Data 2022'!AX21=0,"",'Data 2022'!AX21*1000/'Data 2022'!$C21)</f>
        <v>0.15520238390861685</v>
      </c>
      <c r="BZ21" s="122">
        <f>+IF('Data 2022'!AY21=0,"",'Data 2022'!AY21*1000/'Data 2022'!$C21)</f>
        <v>0.93121430345170098</v>
      </c>
      <c r="CA21" s="122">
        <f>+IF('Data 2022'!AZ21=0,"",'Data 2022'!AZ21*1000/'Data 2022'!$C21)</f>
        <v>0.2793642910355103</v>
      </c>
      <c r="CB21" s="122">
        <f>+IF('Data 2022'!BA21=0,"",'Data 2022'!BA21*1000/'Data 2022'!$C21)</f>
        <v>3.6627762602433571</v>
      </c>
      <c r="CC21" s="122">
        <f>+IF('Data 2022'!BB21=0,"",'Data 2022'!BB21*1000/'Data 2022'!$C21)</f>
        <v>0.77601191954308413</v>
      </c>
    </row>
    <row r="22" spans="1:81" x14ac:dyDescent="0.25">
      <c r="A22" s="92" t="s">
        <v>62</v>
      </c>
      <c r="B22" s="119">
        <f>+IF('Data 2022'!D22=0,"",('Data 2022'!E22)*1000000/'Data 2022'!D22)</f>
        <v>285475.79298831389</v>
      </c>
      <c r="C22" s="119" t="e">
        <f>+IF('Data 2022'!D22=0,"",('Data 2022'!E22-'Data 2022'!#REF!)*1000000/'Data 2022'!D22)</f>
        <v>#REF!</v>
      </c>
      <c r="D22" s="120">
        <f>+IF('Data 2022'!D22=0,"",'Data 2022'!D22*1000/'Data 2022'!C22)</f>
        <v>1.8667996384828747</v>
      </c>
      <c r="E22" s="119">
        <f>+IF('Data 2022'!D22=0,"",'Data 2022'!E22*1000000/'Data 2022'!C22)</f>
        <v>532.92610714619627</v>
      </c>
      <c r="F22" s="121">
        <f>+IF('Data 2022'!F22=0,"",('Data 2022'!G22)*1000000/'Data 2022'!F22)</f>
        <v>700000</v>
      </c>
      <c r="G22" s="121">
        <f>+IF('Data 2022'!F22=0,"",('Data 2022'!G22-'Data 2022'!H22)*1000000/'Data 2022'!F22)</f>
        <v>697500</v>
      </c>
      <c r="H22" s="120">
        <f>+IF('Data 2022'!F22=0,"",'Data 2022'!F22*1000/'Data 2022'!C22)</f>
        <v>0.12466107769501668</v>
      </c>
      <c r="I22" s="119">
        <f>+IF('Data 2022'!F22=0,"",'Data 2022'!G22*1000000/'Data 2022'!C22)</f>
        <v>87.262754386511673</v>
      </c>
      <c r="J22" s="119">
        <f>+IF('Data 2022'!I22=0,"",('Data 2022'!J22)*1000000/'Data 2022'!I22)</f>
        <v>1731034.4827586208</v>
      </c>
      <c r="K22" s="119">
        <f>+IF('Data 2022'!I22=0,"",('Data 2022'!J22-'Data 2022'!K22)*1000000/'Data 2022'!I22)</f>
        <v>1462068.9655172417</v>
      </c>
      <c r="L22" s="120">
        <f>+IF('Data 2022'!I22=0,"",'Data 2022'!I22*1000/'Data 2022'!C22)</f>
        <v>0.45189640664443542</v>
      </c>
      <c r="M22" s="119">
        <f>+IF('Data 2022'!I22=0,"",'Data 2022'!J22*1000000/'Data 2022'!C22)</f>
        <v>782.24826253622962</v>
      </c>
      <c r="N22" s="119">
        <f>+IF('Data 2022'!L22=0,"",('Data 2022'!M22)*1000000/'Data 2022'!L22)</f>
        <v>385104.4504995459</v>
      </c>
      <c r="O22" s="119">
        <f>+IF('Data 2022'!L22=0,"",('Data 2022'!M22-'Data 2022'!N22)*1000000/'Data 2022'!L22)</f>
        <v>319709.35513169842</v>
      </c>
      <c r="P22" s="120">
        <f>+IF('Data 2022'!L22=0,"",'Data 2022'!L22*1000/'Data 2022'!C22)</f>
        <v>3.4312961635553338</v>
      </c>
      <c r="Q22" s="119">
        <f>+IF('Data 2022'!L22=0,"",'Data 2022'!M22*1000000/'Data 2022'!C22)</f>
        <v>1321.4074235671767</v>
      </c>
      <c r="R22" s="119">
        <f>+IF('Data 2022'!O22=0,"",('Data 2022'!P22)*1000000/'Data 2022'!O22)</f>
        <v>50438.596491228069</v>
      </c>
      <c r="S22" s="119">
        <f>+IF('Data 2022'!O22=0,"",('Data 2022'!P22-'Data 2022'!Q22)*1000000/'Data 2022'!O22)</f>
        <v>50438.596491228069</v>
      </c>
      <c r="T22" s="120">
        <f>+IF('Data 2022'!O22=0,"",'Data 2022'!O22*1000/'Data 2022'!C22)</f>
        <v>7.1056814286159504</v>
      </c>
      <c r="U22" s="119">
        <f>+IF('Data 2022'!O22=0,"",'Data 2022'!P22*1000000/'Data 2022'!C22)</f>
        <v>358.40059837317295</v>
      </c>
      <c r="V22" s="119">
        <f>+IF('Data 2022'!X22=0,"",('Data 2022'!Y22)*1000000/'Data 2022'!X22)</f>
        <v>905422.44640605303</v>
      </c>
      <c r="W22" s="119">
        <f>+IF('Data 2022'!X22=0,"",('Data 2022'!Y22-'Data 2022'!Z22)*1000000/'Data 2022'!X22)</f>
        <v>785624.21185372013</v>
      </c>
      <c r="X22" s="120">
        <f>+IF('Data 2022'!X22=0,"",'Data 2022'!X22*1000/'Data 2022'!C22)</f>
        <v>2.4714058653037054</v>
      </c>
      <c r="Y22" s="119">
        <f>+IF('Data 2022'!X22=0,"",'Data 2022'!Y22*1000000/'Data 2022'!C22)</f>
        <v>2237.6663446255493</v>
      </c>
      <c r="Z22" s="119">
        <f>+IF('Data 2022'!AA22=0,"",('Data 2022'!AB22)*1000000/'Data 2022'!AA22)</f>
        <v>766766.76676676667</v>
      </c>
      <c r="AA22" s="119">
        <f>+IF('Data 2022'!AA22=0,"",('Data 2022'!AB22-'Data 2022'!AC22)*1000000/'Data 2022'!AA22)</f>
        <v>690690.69069069065</v>
      </c>
      <c r="AB22" s="120">
        <f>+IF('Data 2022'!AA22=0,"",'Data 2022'!AA22*1000/'Data 2022'!C22)</f>
        <v>3.1134104154330413</v>
      </c>
      <c r="AC22" s="119">
        <f>+IF('Data 2022'!AA22=0,"",'Data 2022'!AB22*1000000/'Data 2022'!C22)</f>
        <v>2387.2596378595695</v>
      </c>
      <c r="AD22" s="119">
        <f>+IF('Data 2022'!AD22=0,"",('Data 2022'!AE22)*1000000/'Data 2022'!AD22)</f>
        <v>31707.317073170732</v>
      </c>
      <c r="AE22" s="119">
        <f>+IF('Data 2022'!AD22=0,"",('Data 2022'!AE22-'Data 2022'!AF22)*1000000/'Data 2022'!AD22)</f>
        <v>31707.317073170732</v>
      </c>
      <c r="AF22" s="120">
        <f>+IF('Data 2022'!AD22=0,"",'Data 2022'!AD22*1000/'Data 2022'!C22)</f>
        <v>2.5555520927478419</v>
      </c>
      <c r="AG22" s="119">
        <f>+IF('Data 2022'!AD22=0,"",'Data 2022'!AE22*1000000/'Data 2022'!C22)</f>
        <v>81.029700501760843</v>
      </c>
      <c r="AH22" s="119">
        <f>+IF('Data 2022'!AG22=0,"",('Data 2022'!AH22)*1000000/'Data 2022'!AG22)</f>
        <v>137288.13559322033</v>
      </c>
      <c r="AI22" s="119">
        <f>+IF('Data 2022'!AG22=0,"",('Data 2022'!AH22-'Data 2022'!AI22)*1000000/'Data 2022'!AG22)</f>
        <v>137288.13559322033</v>
      </c>
      <c r="AJ22" s="120">
        <f>+IF('Data 2022'!AG22=0,"",'Data 2022'!AG22*1000/'Data 2022'!C22)</f>
        <v>1.838750896001496</v>
      </c>
      <c r="AK22" s="119">
        <f>+IF('Data 2022'!AG22=0,"",'Data 2022'!AH22*1000000/'Data 2022'!C22)</f>
        <v>252.43868233240877</v>
      </c>
      <c r="AL22" s="119">
        <f>+IF('Data 2022'!AJ22=0,"",('Data 2022'!AK22)*1000000/'Data 2022'!AJ22)</f>
        <v>165803.10880829016</v>
      </c>
      <c r="AM22" s="119">
        <f>+IF('Data 2022'!AJ22=0,"",('Data 2022'!AK22-'Data 2022'!AL22)*1000000/'Data 2022'!AJ22)</f>
        <v>158549.22279792745</v>
      </c>
      <c r="AN22" s="120">
        <f>+IF('Data 2022'!AJ22=0,"",'Data 2022'!AJ22*1000/'Data 2022'!C22)</f>
        <v>6.0148969987845549</v>
      </c>
      <c r="AO22" s="119">
        <f>+IF('Data 2022'!AJ22=0,"",'Data 2022'!AK22*1000000/'Data 2022'!C22)</f>
        <v>997.28862156013338</v>
      </c>
      <c r="AP22" s="119">
        <f>+IF('Data 2022'!AM22=0,"",('Data 2022'!AN22)*1000000/'Data 2022'!AM22)</f>
        <v>55555.555555555555</v>
      </c>
      <c r="AQ22" s="119" t="e">
        <f>+IF('Data 2022'!AM22=0,"",('Data 2022'!AN22-'Data 2022'!#REF!)*1000000/'Data 2022'!AM22)</f>
        <v>#REF!</v>
      </c>
      <c r="AR22" s="120">
        <f>+IF('Data 2022'!AM22=0,"",'Data 2022'!AM22*1000/'Data 2022'!C22)</f>
        <v>0.112194969925515</v>
      </c>
      <c r="AS22" s="119">
        <f>+IF('Data 2022'!AM22=0,"",'Data 2022'!AN22*1000000/'Data 2022'!C22)</f>
        <v>6.2330538847508334</v>
      </c>
      <c r="AT22" s="119">
        <f>+IF('Data 2022'!AO22=0,"",('Data 2022'!AP22)*1000000/'Data 2022'!AO22)</f>
        <v>84569.732937685447</v>
      </c>
      <c r="AU22" s="119" t="e">
        <f>+IF('Data 2022'!AO22=0,"",('Data 2022'!AP22-'Data 2022'!#REF!)*1000000/'Data 2022'!AO22)</f>
        <v>#REF!</v>
      </c>
      <c r="AV22" s="120">
        <f>+IF('Data 2022'!AO22=0,"",'Data 2022'!AO22*1000/'Data 2022'!C22)</f>
        <v>2.100539159161031</v>
      </c>
      <c r="AW22" s="119">
        <f>+IF('Data 2022'!AO22=0,"",'Data 2022'!AP22*1000000/'Data 2022'!C22)</f>
        <v>177.64203571539875</v>
      </c>
      <c r="AX22" s="119">
        <f>+IF('Data 2022'!U22=0,"",('Data 2022'!V22)*1000000/'Data 2022'!U22)</f>
        <v>556122.44897959183</v>
      </c>
      <c r="AY22" s="119">
        <f>+IF('Data 2022'!U22=0,"",('Data 2022'!V22-'Data 2022'!W22)*1000000/'Data 2022'!U22)</f>
        <v>278061.22448979592</v>
      </c>
      <c r="AZ22" s="120">
        <f>+IF('Data 2022'!U22=0,"",'Data 2022'!U22*1000/'Data 2022'!C22)</f>
        <v>1.2216785614111634</v>
      </c>
      <c r="BA22" s="119">
        <f>+IF('Data 2022'!U22=0,"",'Data 2022'!V22*1000000/'Data 2022'!C22)</f>
        <v>679.40287343784087</v>
      </c>
      <c r="BB22" s="119">
        <f>+IF(AT22="","",+IF('Data 2022'!BC22=0,0,('Data 2022'!BD22)*1000000/'Data 2022'!BC22))</f>
        <v>305510.14520626987</v>
      </c>
      <c r="BC22" s="119" t="e">
        <f>+IF(AU22="","",+IF('Data 2022'!BC22=0,"",('Data 2022'!BD22-'Data 2022'!BE22)*1000000/'Data 2022'!BC22))</f>
        <v>#REF!</v>
      </c>
      <c r="BD22" s="120">
        <f>+IF(AV22="","",IF('Data 2022'!BC22=0,"",'Data 2022'!BC22*1000/'Data 2022'!C22))</f>
        <v>32.40876367376196</v>
      </c>
      <c r="BE22" s="119">
        <f>+IF(AW22="","",IF('Data 2022'!BC22=0,"",('Data 2022'!BD22-'Data 2022'!BE22)*1000000/'Data 2022'!C22))</f>
        <v>8638.7010315704192</v>
      </c>
      <c r="BF22" s="119">
        <f>+IF('Data 2022'!BC22-'Data 2022'!BF22=0,"",('Data 2022'!BD22-'Data 2022'!BG22)*1000000/('Data 2022'!BC22-'Data 2022'!BF22))</f>
        <v>321808.23614408093</v>
      </c>
      <c r="BG22" s="119" t="e">
        <f>+IF('Data 2022'!BC22-'Data 2022'!BF22=0,"",('Data 2022'!BD22-'Data 2022'!BE22-'Data 2022'!BG22-'Data 2022'!#REF!)*1000000/('Data 2022'!BC22-'Data 2022'!BF22))</f>
        <v>#REF!</v>
      </c>
      <c r="BH22" s="120">
        <f>+IF('Data 2022'!BC22-'Data 2022'!BF22=0,"",('Data 2022'!BC22-'Data 2022'!BF22)*1000/'Data 2022'!C22)</f>
        <v>30.196029544675419</v>
      </c>
      <c r="BI22" s="119" t="e">
        <f>+IF('Data 2022'!BC22-'Data 2022'!BF22=0,"",('Data 2022'!BD22-'Data 2022'!BE22-'Data 2022'!BG22-'Data 2022'!#REF!)*1000000/'Data 2022'!C22)</f>
        <v>#REF!</v>
      </c>
      <c r="BJ22" s="119">
        <f>+IF('Data 2022'!BF22=0,"",('Data 2022'!BG22)*1000000/'Data 2022'!BF22)</f>
        <v>83098.591549295772</v>
      </c>
      <c r="BK22" s="119" t="e">
        <f>+IF('Data 2022'!BF22=0,"",('Data 2022'!BG22-'Data 2022'!#REF!)*1000000/'Data 2022'!BF22)</f>
        <v>#REF!</v>
      </c>
      <c r="BL22" s="120">
        <f>+IF('Data 2022'!BF22=0,"",'Data 2022'!BF22*1000/'Data 2022'!C22)</f>
        <v>2.2127341290865461</v>
      </c>
      <c r="BM22" s="119" t="e">
        <f>+IF('Data 2022'!BF22=0,"",('Data 2022'!BG22-'Data 2022'!#REF!)*1000000/'Data 2022'!C22)</f>
        <v>#REF!</v>
      </c>
      <c r="BN22" s="119">
        <f>+IF('Data 2022'!L22+'Data 2022'!O22+'Data 2022'!X22+'Data 2022'!AA22=0,"",('Data 2022'!M22+'Data 2022'!P22+'Data 2022'!Y22+'Data 2022'!AB22)*1000000/('Data 2022'!L22+'Data 2022'!O22+'Data 2022'!X22+'Data 2022'!AA22))</f>
        <v>391069.01217861963</v>
      </c>
      <c r="BO22" s="119">
        <f>+IF('Data 2022'!L22+'Data 2022'!O22+'Data 2022'!X22+'Data 2022'!AA22=0,"",('Data 2022'!M22-'Data 2022'!N22+'Data 2022'!P22-'Data 2022'!Q22+'Data 2022'!Y22-'Data 2022'!Z22+'Data 2022'!AB22-'Data 2022'!AC22)*1000000/('Data 2022'!L22+'Data 2022'!O22+'Data 2022'!X22+'Data 2022'!AA22))</f>
        <v>344094.33597525611</v>
      </c>
      <c r="BP22" s="120">
        <f>+('Data 2022'!L22+'Data 2022'!O22+'Data 2022'!X22+'Data 2022'!AA22)*1000/'Data 2022'!C22</f>
        <v>16.121793872908032</v>
      </c>
      <c r="BQ22" s="119">
        <f>+('Data 2022'!M22-'Data 2022'!N22+'Data 2022'!P22-'Data 2022'!Q22+'Data 2022'!Y22-'Data 2022'!Z22+'Data 2022'!AB22-'Data 2022'!AC22)*1000000/('Data 2022'!C22)</f>
        <v>5547.4179574282416</v>
      </c>
      <c r="BR22" s="122">
        <f>+IF('Data 2022'!AU22=0,"",'Data 2022'!AU22*1000/'Data 2022'!$C22)</f>
        <v>1.0646056035154423</v>
      </c>
      <c r="BS22" s="122">
        <f>+IF('Data 2022'!AV22=0,"",'Data 2022'!AV22*1000/'Data 2022'!$C22)</f>
        <v>0.36401034686944866</v>
      </c>
      <c r="BT22" s="122">
        <f>+IF('Data 2022'!AS22=0,"",'Data 2022'!AS22*1000/'Data 2022'!$C22)</f>
        <v>0.32193723314738054</v>
      </c>
      <c r="BU22" s="122">
        <f>+IF('Data 2022'!AT22=0,"",'Data 2022'!AT22*1000/'Data 2022'!$C22)</f>
        <v>0.24153083803409481</v>
      </c>
      <c r="BV22" s="122">
        <f>+IF('Data 2022'!AU22=0,"",'Data 2022'!AU22*1000/'Data 2022'!$C22)</f>
        <v>1.0646056035154423</v>
      </c>
      <c r="BW22" s="122">
        <f>+IF('Data 2022'!AV22=0,"",'Data 2022'!AV22*1000/'Data 2022'!$C22)</f>
        <v>0.36401034686944866</v>
      </c>
      <c r="BX22" s="122">
        <f>+IF('Data 2022'!AW22=0,"",'Data 2022'!AW22*1000/'Data 2022'!$C22)</f>
        <v>0.88322373546919308</v>
      </c>
      <c r="BY22" s="122">
        <f>+IF('Data 2022'!AX22=0,"",'Data 2022'!AX22*1000/'Data 2022'!$C22)</f>
        <v>0.25462025119207154</v>
      </c>
      <c r="BZ22" s="122">
        <f>+IF('Data 2022'!AY22=0,"",'Data 2022'!AY22*1000/'Data 2022'!$C22)</f>
        <v>1.2288465733786269</v>
      </c>
      <c r="CA22" s="122">
        <f>+IF('Data 2022'!AZ22=0,"",'Data 2022'!AZ22*1000/'Data 2022'!$C22)</f>
        <v>0.39112413126811479</v>
      </c>
      <c r="CB22" s="122">
        <f>+IF('Data 2022'!BA22=0,"",'Data 2022'!BA22*1000/'Data 2022'!$C22)</f>
        <v>3.5194938760245584</v>
      </c>
      <c r="CC22" s="122">
        <f>+IF('Data 2022'!BB22=0,"",'Data 2022'!BB22*1000/'Data 2022'!$C22)</f>
        <v>1.25128556736373</v>
      </c>
    </row>
    <row r="23" spans="1:81" x14ac:dyDescent="0.25">
      <c r="A23" s="92" t="s">
        <v>19</v>
      </c>
      <c r="B23" s="119">
        <f>+IF('Data 2022'!D23=0,"",('Data 2022'!E23)*1000000/'Data 2022'!D23)</f>
        <v>246730.52005943534</v>
      </c>
      <c r="C23" s="119" t="e">
        <f>+IF('Data 2022'!D23=0,"",('Data 2022'!E23-'Data 2022'!#REF!)*1000000/'Data 2022'!D23)</f>
        <v>#REF!</v>
      </c>
      <c r="D23" s="120">
        <f>+IF('Data 2022'!D23=0,"",'Data 2022'!D23*1000/'Data 2022'!C23)</f>
        <v>1.9987526357993526</v>
      </c>
      <c r="E23" s="119">
        <f>+IF('Data 2022'!D23=0,"",'Data 2022'!E23*1000000/'Data 2022'!C23)</f>
        <v>493.1532773009414</v>
      </c>
      <c r="F23" s="121">
        <f>+IF('Data 2022'!F23=0,"",('Data 2022'!G23)*1000000/'Data 2022'!F23)</f>
        <v>448649.13199999998</v>
      </c>
      <c r="G23" s="121">
        <f>+IF('Data 2022'!F23=0,"",('Data 2022'!G23-'Data 2022'!H23)*1000000/'Data 2022'!F23)</f>
        <v>436798.08720000001</v>
      </c>
      <c r="H23" s="120">
        <f>+IF('Data 2022'!F23=0,"",'Data 2022'!F23*1000/'Data 2022'!C23)</f>
        <v>0.37123934543078613</v>
      </c>
      <c r="I23" s="119">
        <f>+IF('Data 2022'!F23=0,"",'Data 2022'!G23*1000000/'Data 2022'!C23)</f>
        <v>166.55621009177034</v>
      </c>
      <c r="J23" s="119">
        <f>+IF('Data 2022'!I23=0,"",('Data 2022'!J23)*1000000/'Data 2022'!I23)</f>
        <v>1420333.3333333333</v>
      </c>
      <c r="K23" s="119">
        <f>+IF('Data 2022'!I23=0,"",('Data 2022'!J23-'Data 2022'!K23)*1000000/'Data 2022'!I23)</f>
        <v>1284555.5555555555</v>
      </c>
      <c r="L23" s="120">
        <f>+IF('Data 2022'!I23=0,"",'Data 2022'!I23*1000/'Data 2022'!C23)</f>
        <v>0.26729232871016601</v>
      </c>
      <c r="M23" s="119">
        <f>+IF('Data 2022'!I23=0,"",'Data 2022'!J23*1000000/'Data 2022'!C23)</f>
        <v>379.64420421133912</v>
      </c>
      <c r="N23" s="119">
        <f>+IF('Data 2022'!L23=0,"",('Data 2022'!M23)*1000000/'Data 2022'!L23)</f>
        <v>684989.55286251567</v>
      </c>
      <c r="O23" s="119">
        <f>+IF('Data 2022'!L23=0,"",('Data 2022'!M23-'Data 2022'!N23)*1000000/'Data 2022'!L23)</f>
        <v>624755.53698286682</v>
      </c>
      <c r="P23" s="120">
        <f>+IF('Data 2022'!L23=0,"",'Data 2022'!L23*1000/'Data 2022'!C23)</f>
        <v>3.5535030144634847</v>
      </c>
      <c r="Q23" s="119">
        <f>+IF('Data 2022'!L23=0,"",'Data 2022'!M23*1000000/'Data 2022'!C23)</f>
        <v>2434.1124409729441</v>
      </c>
      <c r="R23" s="119">
        <f>+IF('Data 2022'!O23=0,"",('Data 2022'!P23)*1000000/'Data 2022'!O23)</f>
        <v>93516.078017923035</v>
      </c>
      <c r="S23" s="119">
        <f>+IF('Data 2022'!O23=0,"",('Data 2022'!P23-'Data 2022'!Q23)*1000000/'Data 2022'!O23)</f>
        <v>93058.291485170499</v>
      </c>
      <c r="T23" s="120">
        <f>+IF('Data 2022'!O23=0,"",'Data 2022'!O23*1000/'Data 2022'!C23)</f>
        <v>10.70446378188946</v>
      </c>
      <c r="U23" s="119">
        <f>+IF('Data 2022'!O23=0,"",'Data 2022'!P23*1000000/'Data 2022'!C23)</f>
        <v>1001.0394701672062</v>
      </c>
      <c r="V23" s="119">
        <f>+IF('Data 2022'!X23=0,"",('Data 2022'!Y23)*1000000/'Data 2022'!X23)</f>
        <v>1234097.706879362</v>
      </c>
      <c r="W23" s="119">
        <f>+IF('Data 2022'!X23=0,"",('Data 2022'!Y23-'Data 2022'!Z23)*1000000/'Data 2022'!X23)</f>
        <v>1030284.1475573281</v>
      </c>
      <c r="X23" s="120">
        <f>+IF('Data 2022'!X23=0,"",'Data 2022'!X23*1000/'Data 2022'!C23)</f>
        <v>2.3830596061893026</v>
      </c>
      <c r="Y23" s="119">
        <f>+IF('Data 2022'!X23=0,"",'Data 2022'!Y23*1000000/'Data 2022'!C23)</f>
        <v>2940.9283953550535</v>
      </c>
      <c r="Z23" s="119">
        <f>+IF('Data 2022'!AA23=0,"",('Data 2022'!AB23)*1000000/'Data 2022'!AA23)</f>
        <v>734166.66666666674</v>
      </c>
      <c r="AA23" s="119">
        <f>+IF('Data 2022'!AA23=0,"",('Data 2022'!AB23-'Data 2022'!AC23)*1000000/'Data 2022'!AA23)</f>
        <v>698809.5238095239</v>
      </c>
      <c r="AB23" s="120">
        <f>+IF('Data 2022'!AA23=0,"",'Data 2022'!AA23*1000/'Data 2022'!C23)</f>
        <v>2.2452555611653944</v>
      </c>
      <c r="AC23" s="119">
        <f>+IF('Data 2022'!AA23=0,"",'Data 2022'!AB23*1000000/'Data 2022'!C23)</f>
        <v>1648.3917911555939</v>
      </c>
      <c r="AD23" s="119">
        <f>+IF('Data 2022'!AD23=0,"",('Data 2022'!AE23)*1000000/'Data 2022'!AD23)</f>
        <v>30215.229140682466</v>
      </c>
      <c r="AE23" s="119">
        <f>+IF('Data 2022'!AD23=0,"",('Data 2022'!AE23-'Data 2022'!AF23)*1000000/'Data 2022'!AD23)</f>
        <v>29645.975247049795</v>
      </c>
      <c r="AF23" s="120">
        <f>+IF('Data 2022'!AD23=0,"",'Data 2022'!AD23*1000/'Data 2022'!C23)</f>
        <v>4.6433132369101004</v>
      </c>
      <c r="AG23" s="119">
        <f>+IF('Data 2022'!AD23=0,"",'Data 2022'!AE23*1000000/'Data 2022'!C23)</f>
        <v>140.29877342520268</v>
      </c>
      <c r="AH23" s="119">
        <f>+IF('Data 2022'!AG23=0,"",('Data 2022'!AH23)*1000000/'Data 2022'!AG23)</f>
        <v>130182.64840182647</v>
      </c>
      <c r="AI23" s="119">
        <f>+IF('Data 2022'!AG23=0,"",('Data 2022'!AH23-'Data 2022'!AI23)*1000000/'Data 2022'!AG23)</f>
        <v>128584.47488584474</v>
      </c>
      <c r="AJ23" s="120">
        <f>+IF('Data 2022'!AG23=0,"",'Data 2022'!AG23*1000/'Data 2022'!C23)</f>
        <v>1.9512339995842118</v>
      </c>
      <c r="AK23" s="119">
        <f>+IF('Data 2022'!AG23=0,"",'Data 2022'!AH23*1000000/'Data 2022'!C23)</f>
        <v>254.0168097175611</v>
      </c>
      <c r="AL23" s="119">
        <f>+IF('Data 2022'!AJ23=0,"",('Data 2022'!AK23)*1000000/'Data 2022'!AJ23)</f>
        <v>283008.18553888134</v>
      </c>
      <c r="AM23" s="119">
        <f>+IF('Data 2022'!AJ23=0,"",('Data 2022'!AK23-'Data 2022'!AL23)*1000000/'Data 2022'!AJ23)</f>
        <v>247714.87039563438</v>
      </c>
      <c r="AN23" s="120">
        <f>+IF('Data 2022'!AJ23=0,"",'Data 2022'!AJ23*1000/'Data 2022'!C23)</f>
        <v>4.3538950432122601</v>
      </c>
      <c r="AO23" s="119">
        <f>+IF('Data 2022'!AJ23=0,"",'Data 2022'!AK23*1000000/'Data 2022'!C23)</f>
        <v>1232.1879362062309</v>
      </c>
      <c r="AP23" s="119">
        <f>+IF('Data 2022'!AM23=0,"",('Data 2022'!AN23)*1000000/'Data 2022'!AM23)</f>
        <v>34127.772260840778</v>
      </c>
      <c r="AQ23" s="119" t="e">
        <f>+IF('Data 2022'!AM23=0,"",('Data 2022'!AN23-'Data 2022'!#REF!)*1000000/'Data 2022'!AM23)</f>
        <v>#REF!</v>
      </c>
      <c r="AR23" s="120">
        <f>+IF('Data 2022'!AM23=0,"",'Data 2022'!AM23*1000/'Data 2022'!C23)</f>
        <v>0.89721125003712399</v>
      </c>
      <c r="AS23" s="119">
        <f>+IF('Data 2022'!AM23=0,"",'Data 2022'!AN23*1000000/'Data 2022'!C23)</f>
        <v>30.619821211131239</v>
      </c>
      <c r="AT23" s="119">
        <f>+IF('Data 2022'!AO23=0,"",('Data 2022'!AP23)*1000000/'Data 2022'!AO23)</f>
        <v>74668.495656149971</v>
      </c>
      <c r="AU23" s="119" t="e">
        <f>+IF('Data 2022'!AO23=0,"",('Data 2022'!AP23-'Data 2022'!#REF!)*1000000/'Data 2022'!AO23)</f>
        <v>#REF!</v>
      </c>
      <c r="AV23" s="120">
        <f>+IF('Data 2022'!AO23=0,"",'Data 2022'!AO23*1000/'Data 2022'!C23)</f>
        <v>2.5980814350628139</v>
      </c>
      <c r="AW23" s="119">
        <f>+IF('Data 2022'!AO23=0,"",'Data 2022'!AP23*1000000/'Data 2022'!C23)</f>
        <v>193.9948323483116</v>
      </c>
      <c r="AX23" s="119">
        <f>+IF('Data 2022'!U23=0,"",('Data 2022'!V23)*1000000/'Data 2022'!U23)</f>
        <v>627966.41109894123</v>
      </c>
      <c r="AY23" s="119">
        <f>+IF('Data 2022'!U23=0,"",('Data 2022'!V23-'Data 2022'!W23)*1000000/'Data 2022'!U23)</f>
        <v>309839.35742971889</v>
      </c>
      <c r="AZ23" s="120">
        <f>+IF('Data 2022'!U23=0,"",'Data 2022'!U23*1000/'Data 2022'!C23)</f>
        <v>1.6269193074158772</v>
      </c>
      <c r="BA23" s="119">
        <f>+IF('Data 2022'!U23=0,"",'Data 2022'!V23*1000000/'Data 2022'!C23)</f>
        <v>1021.6506786255235</v>
      </c>
      <c r="BB23" s="119">
        <f>+IF(AT23="","",+IF('Data 2022'!BC23=0,0,('Data 2022'!BD23)*1000000/'Data 2022'!BC23))</f>
        <v>323516.4379311832</v>
      </c>
      <c r="BC23" s="119" t="e">
        <f>+IF(AU23="","",+IF('Data 2022'!BC23=0,"",('Data 2022'!BD23-'Data 2022'!BE23)*1000000/'Data 2022'!BC23))</f>
        <v>#REF!</v>
      </c>
      <c r="BD23" s="120">
        <f>+IF(AV23="","",IF('Data 2022'!BC23=0,"",'Data 2022'!BC23*1000/'Data 2022'!C23))</f>
        <v>37.861512874580498</v>
      </c>
      <c r="BE23" s="119">
        <f>+IF(AW23="","",IF('Data 2022'!BC23=0,"",('Data 2022'!BD23-'Data 2022'!BE23)*1000000/'Data 2022'!C23))</f>
        <v>10686.998903804459</v>
      </c>
      <c r="BF23" s="119">
        <f>+IF('Data 2022'!BC23-'Data 2022'!BF23=0,"",('Data 2022'!BD23-'Data 2022'!BG23)*1000000/('Data 2022'!BC23-'Data 2022'!BF23))</f>
        <v>349884.48133120732</v>
      </c>
      <c r="BG23" s="119" t="e">
        <f>+IF('Data 2022'!BC23-'Data 2022'!BF23=0,"",('Data 2022'!BD23-'Data 2022'!BE23-'Data 2022'!BG23-'Data 2022'!#REF!)*1000000/('Data 2022'!BC23-'Data 2022'!BF23))</f>
        <v>#REF!</v>
      </c>
      <c r="BH23" s="120">
        <f>+IF('Data 2022'!BC23-'Data 2022'!BF23=0,"",('Data 2022'!BC23-'Data 2022'!BF23)*1000/'Data 2022'!C23)</f>
        <v>34.366220189480565</v>
      </c>
      <c r="BI23" s="119" t="e">
        <f>+IF('Data 2022'!BC23-'Data 2022'!BF23=0,"",('Data 2022'!BD23-'Data 2022'!BE23-'Data 2022'!BG23-'Data 2022'!#REF!)*1000000/'Data 2022'!C23)</f>
        <v>#REF!</v>
      </c>
      <c r="BJ23" s="119">
        <f>+IF('Data 2022'!BF23=0,"",('Data 2022'!BG23)*1000000/'Data 2022'!BF23)</f>
        <v>64262.044353810859</v>
      </c>
      <c r="BK23" s="119" t="e">
        <f>+IF('Data 2022'!BF23=0,"",('Data 2022'!BG23-'Data 2022'!#REF!)*1000000/'Data 2022'!BF23)</f>
        <v>#REF!</v>
      </c>
      <c r="BL23" s="120">
        <f>+IF('Data 2022'!BF23=0,"",'Data 2022'!BF23*1000/'Data 2022'!C23)</f>
        <v>3.4952926850999377</v>
      </c>
      <c r="BM23" s="119" t="e">
        <f>+IF('Data 2022'!BF23=0,"",('Data 2022'!BG23-'Data 2022'!#REF!)*1000000/'Data 2022'!C23)</f>
        <v>#REF!</v>
      </c>
      <c r="BN23" s="119">
        <f>+IF('Data 2022'!L23+'Data 2022'!O23+'Data 2022'!X23+'Data 2022'!AA23=0,"",('Data 2022'!M23+'Data 2022'!P23+'Data 2022'!Y23+'Data 2022'!AB23)*1000000/('Data 2022'!L23+'Data 2022'!O23+'Data 2022'!X23+'Data 2022'!AA23))</f>
        <v>424883.63316140388</v>
      </c>
      <c r="BO23" s="119">
        <f>+IF('Data 2022'!L23+'Data 2022'!O23+'Data 2022'!X23+'Data 2022'!AA23=0,"",('Data 2022'!M23-'Data 2022'!N23+'Data 2022'!P23-'Data 2022'!Q23+'Data 2022'!Y23-'Data 2022'!Z23+'Data 2022'!AB23-'Data 2022'!AC23)*1000000/('Data 2022'!L23+'Data 2022'!O23+'Data 2022'!X23+'Data 2022'!AA23))</f>
        <v>383370.54975468607</v>
      </c>
      <c r="BP23" s="120">
        <f>+('Data 2022'!L23+'Data 2022'!O23+'Data 2022'!X23+'Data 2022'!AA23)*1000/'Data 2022'!C23</f>
        <v>18.886281963707646</v>
      </c>
      <c r="BQ23" s="119">
        <f>+('Data 2022'!M23-'Data 2022'!N23+'Data 2022'!P23-'Data 2022'!Q23+'Data 2022'!Y23-'Data 2022'!Z23+'Data 2022'!AB23-'Data 2022'!AC23)*1000000/('Data 2022'!C23)</f>
        <v>7240.444299248612</v>
      </c>
      <c r="BR23" s="122">
        <f>+IF('Data 2022'!AU23=0,"",'Data 2022'!AU23*1000/'Data 2022'!$C23)</f>
        <v>1.0097710195717382</v>
      </c>
      <c r="BS23" s="122">
        <f>+IF('Data 2022'!AV23=0,"",'Data 2022'!AV23*1000/'Data 2022'!$C23)</f>
        <v>0.20789403344124024</v>
      </c>
      <c r="BT23" s="122">
        <f>+IF('Data 2022'!AS23=0,"",'Data 2022'!AS23*1000/'Data 2022'!$C23)</f>
        <v>0.17819488580677734</v>
      </c>
      <c r="BU23" s="122" t="str">
        <f>+IF('Data 2022'!AT23=0,"",'Data 2022'!AT23*1000/'Data 2022'!$C23)</f>
        <v/>
      </c>
      <c r="BV23" s="122">
        <f>+IF('Data 2022'!AU23=0,"",'Data 2022'!AU23*1000/'Data 2022'!$C23)</f>
        <v>1.0097710195717382</v>
      </c>
      <c r="BW23" s="122">
        <f>+IF('Data 2022'!AV23=0,"",'Data 2022'!AV23*1000/'Data 2022'!$C23)</f>
        <v>0.20789403344124024</v>
      </c>
      <c r="BX23" s="122">
        <f>+IF('Data 2022'!AW23=0,"",'Data 2022'!AW23*1000/'Data 2022'!$C23)</f>
        <v>0.71277954322710935</v>
      </c>
      <c r="BY23" s="122">
        <f>+IF('Data 2022'!AX23=0,"",'Data 2022'!AX23*1000/'Data 2022'!$C23)</f>
        <v>0.20789403344124024</v>
      </c>
      <c r="BZ23" s="122">
        <f>+IF('Data 2022'!AY23=0,"",'Data 2022'!AY23*1000/'Data 2022'!$C23)</f>
        <v>1.3958599388197559</v>
      </c>
      <c r="CA23" s="122">
        <f>+IF('Data 2022'!AZ23=0,"",'Data 2022'!AZ23*1000/'Data 2022'!$C23)</f>
        <v>0.14849573817231446</v>
      </c>
      <c r="CB23" s="122">
        <f>+IF('Data 2022'!BA23=0,"",'Data 2022'!BA23*1000/'Data 2022'!$C23)</f>
        <v>3.2966053874253807</v>
      </c>
      <c r="CC23" s="122">
        <f>+IF('Data 2022'!BB23=0,"",'Data 2022'!BB23*1000/'Data 2022'!$C23)</f>
        <v>0.56428380505479492</v>
      </c>
    </row>
    <row r="24" spans="1:81" x14ac:dyDescent="0.25">
      <c r="A24" s="92" t="s">
        <v>20</v>
      </c>
      <c r="B24" s="119">
        <f>+IF('Data 2022'!D24=0,"",('Data 2022'!E24)*1000000/'Data 2022'!D24)</f>
        <v>268794.88584474887</v>
      </c>
      <c r="C24" s="119" t="e">
        <f>+IF('Data 2022'!D24=0,"",('Data 2022'!E24-'Data 2022'!#REF!)*1000000/'Data 2022'!D24)</f>
        <v>#REF!</v>
      </c>
      <c r="D24" s="120">
        <f>+IF('Data 2022'!D24=0,"",'Data 2022'!D24*1000/'Data 2022'!C24)</f>
        <v>1.7358909321496512</v>
      </c>
      <c r="E24" s="119">
        <f>+IF('Data 2022'!D24=0,"",'Data 2022'!E24*1000000/'Data 2022'!C24)</f>
        <v>466.59860494610018</v>
      </c>
      <c r="F24" s="121">
        <f>+IF('Data 2022'!F24=0,"",('Data 2022'!G24)*1000000/'Data 2022'!F24)</f>
        <v>1269738</v>
      </c>
      <c r="G24" s="121">
        <f>+IF('Data 2022'!F24=0,"",('Data 2022'!G24-'Data 2022'!H24)*1000000/'Data 2022'!F24)</f>
        <v>1024996</v>
      </c>
      <c r="H24" s="120">
        <f>+IF('Data 2022'!F24=0,"",'Data 2022'!F24*1000/'Data 2022'!C24)</f>
        <v>0.15852885225110971</v>
      </c>
      <c r="I24" s="119">
        <f>+IF('Data 2022'!F24=0,"",'Data 2022'!G24*1000000/'Data 2022'!C24)</f>
        <v>201.29010779961953</v>
      </c>
      <c r="J24" s="119">
        <f>+IF('Data 2022'!I24=0,"",('Data 2022'!J24)*1000000/'Data 2022'!I24)</f>
        <v>1783431.5384615385</v>
      </c>
      <c r="K24" s="119">
        <f>+IF('Data 2022'!I24=0,"",('Data 2022'!J24-'Data 2022'!K24)*1000000/'Data 2022'!I24)</f>
        <v>1322716.5384615385</v>
      </c>
      <c r="L24" s="120">
        <f>+IF('Data 2022'!I24=0,"",'Data 2022'!I24*1000/'Data 2022'!C24)</f>
        <v>0.20608750792644262</v>
      </c>
      <c r="M24" s="119">
        <f>+IF('Data 2022'!I24=0,"",'Data 2022'!J24*1000000/'Data 2022'!C24)</f>
        <v>367.54296131896007</v>
      </c>
      <c r="N24" s="119">
        <f>+IF('Data 2022'!L24=0,"",('Data 2022'!M24)*1000000/'Data 2022'!L24)</f>
        <v>952365.92592592584</v>
      </c>
      <c r="O24" s="119">
        <f>+IF('Data 2022'!L24=0,"",('Data 2022'!M24-'Data 2022'!N24)*1000000/'Data 2022'!L24)</f>
        <v>841063.28703703696</v>
      </c>
      <c r="P24" s="120">
        <f>+IF('Data 2022'!L24=0,"",'Data 2022'!L24*1000/'Data 2022'!C24)</f>
        <v>1.7121116043119848</v>
      </c>
      <c r="Q24" s="119">
        <f>+IF('Data 2022'!L24=0,"",'Data 2022'!M24*1000000/'Data 2022'!C24)</f>
        <v>1630.556753329106</v>
      </c>
      <c r="R24" s="119">
        <f>+IF('Data 2022'!O24=0,"",('Data 2022'!P24)*1000000/'Data 2022'!O24)</f>
        <v>111607.85217391304</v>
      </c>
      <c r="S24" s="119">
        <f>+IF('Data 2022'!O24=0,"",('Data 2022'!P24-'Data 2022'!Q24)*1000000/'Data 2022'!O24)</f>
        <v>104177.3739130435</v>
      </c>
      <c r="T24" s="120">
        <f>+IF('Data 2022'!O24=0,"",'Data 2022'!O24*1000/'Data 2022'!C24)</f>
        <v>9.1154090044388081</v>
      </c>
      <c r="U24" s="119">
        <f>+IF('Data 2022'!O24=0,"",'Data 2022'!P24*1000000/'Data 2022'!C24)</f>
        <v>1017.3512206721623</v>
      </c>
      <c r="V24" s="119">
        <f>+IF('Data 2022'!X24=0,"",('Data 2022'!Y24)*1000000/'Data 2022'!X24)</f>
        <v>1318951.554054054</v>
      </c>
      <c r="W24" s="119">
        <f>+IF('Data 2022'!X24=0,"",('Data 2022'!Y24-'Data 2022'!Z24)*1000000/'Data 2022'!X24)</f>
        <v>996713.27702702698</v>
      </c>
      <c r="X24" s="120">
        <f>+IF('Data 2022'!X24=0,"",'Data 2022'!X24*1000/'Data 2022'!C24)</f>
        <v>2.3462270133164238</v>
      </c>
      <c r="Y24" s="119">
        <f>+IF('Data 2022'!X24=0,"",'Data 2022'!Y24*1000000/'Data 2022'!C24)</f>
        <v>3094.5597653772988</v>
      </c>
      <c r="Z24" s="119">
        <f>+IF('Data 2022'!AA24=0,"",('Data 2022'!AB24)*1000000/'Data 2022'!AA24)</f>
        <v>785515.49857549858</v>
      </c>
      <c r="AA24" s="119">
        <f>+IF('Data 2022'!AA24=0,"",('Data 2022'!AB24-'Data 2022'!AC24)*1000000/'Data 2022'!AA24)</f>
        <v>699412.90598290612</v>
      </c>
      <c r="AB24" s="120">
        <f>+IF('Data 2022'!AA24=0,"",'Data 2022'!AA24*1000/'Data 2022'!C24)</f>
        <v>2.7821813570069751</v>
      </c>
      <c r="AC24" s="119">
        <f>+IF('Data 2022'!AA24=0,"",'Data 2022'!AB24*1000000/'Data 2022'!C24)</f>
        <v>2185.4465757767912</v>
      </c>
      <c r="AD24" s="119">
        <f>+IF('Data 2022'!AD24=0,"",('Data 2022'!AE24)*1000000/'Data 2022'!AD24)</f>
        <v>14219.182156133829</v>
      </c>
      <c r="AE24" s="119">
        <f>+IF('Data 2022'!AD24=0,"",('Data 2022'!AE24-'Data 2022'!AF24)*1000000/'Data 2022'!AD24)</f>
        <v>14219.182156133829</v>
      </c>
      <c r="AF24" s="120">
        <f>+IF('Data 2022'!AD24=0,"",'Data 2022'!AD24*1000/'Data 2022'!C24)</f>
        <v>2.1322130627774256</v>
      </c>
      <c r="AG24" s="119">
        <f>+IF('Data 2022'!AD24=0,"",'Data 2022'!AE24*1000000/'Data 2022'!C24)</f>
        <v>30.318325935320228</v>
      </c>
      <c r="AH24" s="119">
        <f>+IF('Data 2022'!AG24=0,"",('Data 2022'!AH24)*1000000/'Data 2022'!AG24)</f>
        <v>152307.6724137931</v>
      </c>
      <c r="AI24" s="119">
        <f>+IF('Data 2022'!AG24=0,"",('Data 2022'!AH24-'Data 2022'!AI24)*1000000/'Data 2022'!AG24)</f>
        <v>152307.6724137931</v>
      </c>
      <c r="AJ24" s="120">
        <f>+IF('Data 2022'!AG24=0,"",'Data 2022'!AG24*1000/'Data 2022'!C24)</f>
        <v>1.8389346861128726</v>
      </c>
      <c r="AK24" s="119">
        <f>+IF('Data 2022'!AG24=0,"",'Data 2022'!AH24*1000000/'Data 2022'!C24)</f>
        <v>280.08386176284085</v>
      </c>
      <c r="AL24" s="119">
        <f>+IF('Data 2022'!AJ24=0,"",('Data 2022'!AK24)*1000000/'Data 2022'!AJ24)</f>
        <v>255446.69030732862</v>
      </c>
      <c r="AM24" s="119">
        <f>+IF('Data 2022'!AJ24=0,"",('Data 2022'!AK24-'Data 2022'!AL24)*1000000/'Data 2022'!AJ24)</f>
        <v>255446.69030732862</v>
      </c>
      <c r="AN24" s="120">
        <f>+IF('Data 2022'!AJ24=0,"",'Data 2022'!AJ24*1000/'Data 2022'!C24)</f>
        <v>3.35288522511097</v>
      </c>
      <c r="AO24" s="119">
        <f>+IF('Data 2022'!AJ24=0,"",'Data 2022'!AK24*1000000/'Data 2022'!C24)</f>
        <v>856.48343373493981</v>
      </c>
      <c r="AP24" s="119">
        <f>+IF('Data 2022'!AM24=0,"",('Data 2022'!AN24)*1000000/'Data 2022'!AM24)</f>
        <v>87562.181818181823</v>
      </c>
      <c r="AQ24" s="119" t="e">
        <f>+IF('Data 2022'!AM24=0,"",('Data 2022'!AN24-'Data 2022'!#REF!)*1000000/'Data 2022'!AM24)</f>
        <v>#REF!</v>
      </c>
      <c r="AR24" s="120">
        <f>+IF('Data 2022'!AM24=0,"",'Data 2022'!AM24*1000/'Data 2022'!C24)</f>
        <v>0.43595434369055169</v>
      </c>
      <c r="AS24" s="119">
        <f>+IF('Data 2022'!AM24=0,"",'Data 2022'!AN24*1000000/'Data 2022'!C24)</f>
        <v>38.173113506658211</v>
      </c>
      <c r="AT24" s="119">
        <f>+IF('Data 2022'!AO24=0,"",('Data 2022'!AP24)*1000000/'Data 2022'!AO24)</f>
        <v>82374.303797468354</v>
      </c>
      <c r="AU24" s="119" t="e">
        <f>+IF('Data 2022'!AO24=0,"",('Data 2022'!AP24-'Data 2022'!#REF!)*1000000/'Data 2022'!AO24)</f>
        <v>#REF!</v>
      </c>
      <c r="AV24" s="120">
        <f>+IF('Data 2022'!AO24=0,"",'Data 2022'!AO24*1000/'Data 2022'!C24)</f>
        <v>1.2523779327837667</v>
      </c>
      <c r="AW24" s="119">
        <f>+IF('Data 2022'!AO24=0,"",'Data 2022'!AP24*1000000/'Data 2022'!C24)</f>
        <v>103.1637603043754</v>
      </c>
      <c r="AX24" s="119">
        <f>+IF('Data 2022'!U24=0,"",('Data 2022'!V24)*1000000/'Data 2022'!U24)</f>
        <v>216561.66666666666</v>
      </c>
      <c r="AY24" s="119">
        <f>+IF('Data 2022'!U24=0,"",('Data 2022'!V24-'Data 2022'!W24)*1000000/'Data 2022'!U24)</f>
        <v>108280.83333333333</v>
      </c>
      <c r="AZ24" s="120">
        <f>+IF('Data 2022'!U24=0,"",'Data 2022'!U24*1000/'Data 2022'!C24)</f>
        <v>0.57070386810399498</v>
      </c>
      <c r="BA24" s="119">
        <f>+IF('Data 2022'!U24=0,"",'Data 2022'!V24*1000000/'Data 2022'!C24)</f>
        <v>123.59258084971465</v>
      </c>
      <c r="BB24" s="119">
        <f>+IF(AT24="","",+IF('Data 2022'!BC24=0,0,('Data 2022'!BD24)*1000000/'Data 2022'!BC24))</f>
        <v>376097.94092342991</v>
      </c>
      <c r="BC24" s="119" t="e">
        <f>+IF(AU24="","",+IF('Data 2022'!BC24=0,"",('Data 2022'!BD24-'Data 2022'!BE24)*1000000/'Data 2022'!BC24))</f>
        <v>#REF!</v>
      </c>
      <c r="BD24" s="120">
        <f>+IF(AV24="","",IF('Data 2022'!BC24=0,"",'Data 2022'!BC24*1000/'Data 2022'!C24))</f>
        <v>27.639505389980975</v>
      </c>
      <c r="BE24" s="119">
        <f>+IF(AW24="","",IF('Data 2022'!BC24=0,"",('Data 2022'!BD24-'Data 2022'!BE24)*1000000/'Data 2022'!C24))</f>
        <v>8945.7269340519979</v>
      </c>
      <c r="BF24" s="119">
        <f>+IF('Data 2022'!BC24-'Data 2022'!BF24=0,"",('Data 2022'!BD24-'Data 2022'!BG24)*1000000/('Data 2022'!BC24-'Data 2022'!BF24))</f>
        <v>395119.87171655468</v>
      </c>
      <c r="BG24" s="119" t="e">
        <f>+IF('Data 2022'!BC24-'Data 2022'!BF24=0,"",('Data 2022'!BD24-'Data 2022'!BE24-'Data 2022'!BG24-'Data 2022'!#REF!)*1000000/('Data 2022'!BC24-'Data 2022'!BF24))</f>
        <v>#REF!</v>
      </c>
      <c r="BH24" s="120">
        <f>+IF('Data 2022'!BC24-'Data 2022'!BF24=0,"",('Data 2022'!BC24-'Data 2022'!BF24)*1000/'Data 2022'!C24)</f>
        <v>25.951173113506659</v>
      </c>
      <c r="BI24" s="119" t="e">
        <f>+IF('Data 2022'!BC24-'Data 2022'!BF24=0,"",('Data 2022'!BD24-'Data 2022'!BE24-'Data 2022'!BG24-'Data 2022'!#REF!)*1000000/'Data 2022'!C24)</f>
        <v>#REF!</v>
      </c>
      <c r="BJ24" s="119">
        <f>+IF('Data 2022'!BF24=0,"",('Data 2022'!BG24)*1000000/'Data 2022'!BF24)</f>
        <v>83713.896713615017</v>
      </c>
      <c r="BK24" s="119" t="e">
        <f>+IF('Data 2022'!BF24=0,"",('Data 2022'!BG24-'Data 2022'!#REF!)*1000000/'Data 2022'!BF24)</f>
        <v>#REF!</v>
      </c>
      <c r="BL24" s="120">
        <f>+IF('Data 2022'!BF24=0,"",'Data 2022'!BF24*1000/'Data 2022'!C24)</f>
        <v>1.6883322764743183</v>
      </c>
      <c r="BM24" s="119" t="e">
        <f>+IF('Data 2022'!BF24=0,"",('Data 2022'!BG24-'Data 2022'!#REF!)*1000000/'Data 2022'!C24)</f>
        <v>#REF!</v>
      </c>
      <c r="BN24" s="119">
        <f>+IF('Data 2022'!L24+'Data 2022'!O24+'Data 2022'!X24+'Data 2022'!AA24=0,"",('Data 2022'!M24+'Data 2022'!P24+'Data 2022'!Y24+'Data 2022'!AB24)*1000000/('Data 2022'!L24+'Data 2022'!O24+'Data 2022'!X24+'Data 2022'!AA24))</f>
        <v>496863.22404371586</v>
      </c>
      <c r="BO24" s="119">
        <f>+IF('Data 2022'!L24+'Data 2022'!O24+'Data 2022'!X24+'Data 2022'!AA24=0,"",('Data 2022'!M24-'Data 2022'!N24+'Data 2022'!P24-'Data 2022'!Q24+'Data 2022'!Y24-'Data 2022'!Z24+'Data 2022'!AB24-'Data 2022'!AC24)*1000000/('Data 2022'!L24+'Data 2022'!O24+'Data 2022'!X24+'Data 2022'!AA24))</f>
        <v>418278.54446100356</v>
      </c>
      <c r="BP24" s="120">
        <f>+('Data 2022'!L24+'Data 2022'!O24+'Data 2022'!X24+'Data 2022'!AA24)*1000/'Data 2022'!C24</f>
        <v>15.955928979074189</v>
      </c>
      <c r="BQ24" s="119">
        <f>+('Data 2022'!M24-'Data 2022'!N24+'Data 2022'!P24-'Data 2022'!Q24+'Data 2022'!Y24-'Data 2022'!Z24+'Data 2022'!AB24-'Data 2022'!AC24)*1000000/('Data 2022'!C24)</f>
        <v>6674.0227488902992</v>
      </c>
      <c r="BR24" s="122">
        <f>+IF('Data 2022'!AU24=0,"",'Data 2022'!AU24*1000/'Data 2022'!$C24)</f>
        <v>0.95117311350665823</v>
      </c>
      <c r="BS24" s="122">
        <f>+IF('Data 2022'!AV24=0,"",'Data 2022'!AV24*1000/'Data 2022'!$C24)</f>
        <v>7.9264426125554857E-2</v>
      </c>
      <c r="BT24" s="122" t="str">
        <f>+IF('Data 2022'!AS24=0,"",'Data 2022'!AS24*1000/'Data 2022'!$C24)</f>
        <v/>
      </c>
      <c r="BU24" s="122" t="str">
        <f>+IF('Data 2022'!AT24=0,"",'Data 2022'!AT24*1000/'Data 2022'!$C24)</f>
        <v/>
      </c>
      <c r="BV24" s="122">
        <f>+IF('Data 2022'!AU24=0,"",'Data 2022'!AU24*1000/'Data 2022'!$C24)</f>
        <v>0.95117311350665823</v>
      </c>
      <c r="BW24" s="122">
        <f>+IF('Data 2022'!AV24=0,"",'Data 2022'!AV24*1000/'Data 2022'!$C24)</f>
        <v>7.9264426125554857E-2</v>
      </c>
      <c r="BX24" s="122">
        <f>+IF('Data 2022'!AW24=0,"",'Data 2022'!AW24*1000/'Data 2022'!$C24)</f>
        <v>1.1097019657577678</v>
      </c>
      <c r="BY24" s="122" t="str">
        <f>+IF('Data 2022'!AX24=0,"",'Data 2022'!AX24*1000/'Data 2022'!$C24)</f>
        <v/>
      </c>
      <c r="BZ24" s="122">
        <f>+IF('Data 2022'!AY24=0,"",'Data 2022'!AY24*1000/'Data 2022'!$C24)</f>
        <v>0.31705770450221943</v>
      </c>
      <c r="CA24" s="122">
        <f>+IF('Data 2022'!AZ24=0,"",'Data 2022'!AZ24*1000/'Data 2022'!$C24)</f>
        <v>0.23779327837666456</v>
      </c>
      <c r="CB24" s="122">
        <f>+IF('Data 2022'!BA24=0,"",'Data 2022'!BA24*1000/'Data 2022'!$C24)</f>
        <v>2.3779327837666457</v>
      </c>
      <c r="CC24" s="122">
        <f>+IF('Data 2022'!BB24=0,"",'Data 2022'!BB24*1000/'Data 2022'!$C24)</f>
        <v>0.31705770450221943</v>
      </c>
    </row>
    <row r="25" spans="1:81" x14ac:dyDescent="0.25">
      <c r="A25" s="92" t="s">
        <v>21</v>
      </c>
      <c r="B25" s="119">
        <f>+IF('Data 2022'!D25=0,"",('Data 2022'!E25)*1000000/'Data 2022'!D25)</f>
        <v>275956.28415300546</v>
      </c>
      <c r="C25" s="119" t="e">
        <f>+IF('Data 2022'!D25=0,"",('Data 2022'!E25-'Data 2022'!#REF!)*1000000/'Data 2022'!D25)</f>
        <v>#REF!</v>
      </c>
      <c r="D25" s="120">
        <f>+IF('Data 2022'!D25=0,"",'Data 2022'!D25*1000/'Data 2022'!C25)</f>
        <v>2.5152910452889836</v>
      </c>
      <c r="E25" s="119">
        <f>+IF('Data 2022'!D25=0,"",'Data 2022'!E25*1000000/'Data 2022'!C25)</f>
        <v>694.11037042127691</v>
      </c>
      <c r="F25" s="121">
        <f>+IF('Data 2022'!F25=0,"",('Data 2022'!G25)*1000000/'Data 2022'!F25)</f>
        <v>1400000</v>
      </c>
      <c r="G25" s="121">
        <f>+IF('Data 2022'!F25=0,"",('Data 2022'!G25-'Data 2022'!H25)*1000000/'Data 2022'!F25)</f>
        <v>1400000</v>
      </c>
      <c r="H25" s="120">
        <f>+IF('Data 2022'!F25=0,"",'Data 2022'!F25*1000/'Data 2022'!C25)</f>
        <v>0.10308569857741735</v>
      </c>
      <c r="I25" s="119">
        <f>+IF('Data 2022'!F25=0,"",'Data 2022'!G25*1000000/'Data 2022'!C25)</f>
        <v>144.31997800838431</v>
      </c>
      <c r="J25" s="119">
        <f>+IF('Data 2022'!I25=0,"",('Data 2022'!J25)*1000000/'Data 2022'!I25)</f>
        <v>1200000</v>
      </c>
      <c r="K25" s="119">
        <f>+IF('Data 2022'!I25=0,"",('Data 2022'!J25-'Data 2022'!K25)*1000000/'Data 2022'!I25)</f>
        <v>787500</v>
      </c>
      <c r="L25" s="120">
        <f>+IF('Data 2022'!I25=0,"",'Data 2022'!I25*1000/'Data 2022'!C25)</f>
        <v>0.54979039241289263</v>
      </c>
      <c r="M25" s="119">
        <f>+IF('Data 2022'!I25=0,"",'Data 2022'!J25*1000000/'Data 2022'!C25)</f>
        <v>659.74847089547109</v>
      </c>
      <c r="N25" s="119">
        <f>+IF('Data 2022'!L25=0,"",('Data 2022'!M25)*1000000/'Data 2022'!L25)</f>
        <v>791946.30872483214</v>
      </c>
      <c r="O25" s="119">
        <f>+IF('Data 2022'!L25=0,"",('Data 2022'!M25-'Data 2022'!N25)*1000000/'Data 2022'!L25)</f>
        <v>741610.7382550335</v>
      </c>
      <c r="P25" s="120">
        <f>+IF('Data 2022'!L25=0,"",'Data 2022'!L25*1000/'Data 2022'!C25)</f>
        <v>2.047969211738025</v>
      </c>
      <c r="Q25" s="119">
        <f>+IF('Data 2022'!L25=0,"",'Data 2022'!M25*1000000/'Data 2022'!C25)</f>
        <v>1621.8816576180332</v>
      </c>
      <c r="R25" s="119">
        <f>+IF('Data 2022'!O25=0,"",('Data 2022'!P25)*1000000/'Data 2022'!O25)</f>
        <v>82770.270270270266</v>
      </c>
      <c r="S25" s="119">
        <f>+IF('Data 2022'!O25=0,"",('Data 2022'!P25-'Data 2022'!Q25)*1000000/'Data 2022'!O25)</f>
        <v>82770.270270270266</v>
      </c>
      <c r="T25" s="120">
        <f>+IF('Data 2022'!O25=0,"",'Data 2022'!O25*1000/'Data 2022'!C25)</f>
        <v>8.1368978077108096</v>
      </c>
      <c r="U25" s="119">
        <f>+IF('Data 2022'!O25=0,"",'Data 2022'!P25*1000000/'Data 2022'!C25)</f>
        <v>673.49323070579339</v>
      </c>
      <c r="V25" s="119">
        <f>+IF('Data 2022'!X25=0,"",('Data 2022'!Y25)*1000000/'Data 2022'!X25)</f>
        <v>1020100.5025125629</v>
      </c>
      <c r="W25" s="119">
        <f>+IF('Data 2022'!X25=0,"",('Data 2022'!Y25-'Data 2022'!Z25)*1000000/'Data 2022'!X25)</f>
        <v>894472.36180904531</v>
      </c>
      <c r="X25" s="120">
        <f>+IF('Data 2022'!X25=0,"",'Data 2022'!X25*1000/'Data 2022'!C25)</f>
        <v>2.7352072022541405</v>
      </c>
      <c r="Y25" s="119">
        <f>+IF('Data 2022'!X25=0,"",'Data 2022'!Y25*1000000/'Data 2022'!C25)</f>
        <v>2790.1862414954298</v>
      </c>
      <c r="Z25" s="119">
        <f>+IF('Data 2022'!AA25=0,"",('Data 2022'!AB25)*1000000/'Data 2022'!AA25)</f>
        <v>829787.23404255323</v>
      </c>
      <c r="AA25" s="119">
        <f>+IF('Data 2022'!AA25=0,"",('Data 2022'!AB25-'Data 2022'!AC25)*1000000/'Data 2022'!AA25)</f>
        <v>711246.20060790284</v>
      </c>
      <c r="AB25" s="120">
        <f>+IF('Data 2022'!AA25=0,"",'Data 2022'!AA25*1000/'Data 2022'!C25)</f>
        <v>2.2610129887980208</v>
      </c>
      <c r="AC25" s="119">
        <f>+IF('Data 2022'!AA25=0,"",'Data 2022'!AB25*1000000/'Data 2022'!C25)</f>
        <v>1876.159714108996</v>
      </c>
      <c r="AD25" s="119">
        <f>+IF('Data 2022'!AD25=0,"",('Data 2022'!AE25)*1000000/'Data 2022'!AD25)</f>
        <v>28070.175438596492</v>
      </c>
      <c r="AE25" s="119">
        <f>+IF('Data 2022'!AD25=0,"",('Data 2022'!AE25-'Data 2022'!AF25)*1000000/'Data 2022'!AD25)</f>
        <v>28070.175438596492</v>
      </c>
      <c r="AF25" s="120">
        <f>+IF('Data 2022'!AD25=0,"",'Data 2022'!AD25*1000/'Data 2022'!C25)</f>
        <v>3.9172565459418598</v>
      </c>
      <c r="AG25" s="119">
        <f>+IF('Data 2022'!AD25=0,"",'Data 2022'!AE25*1000000/'Data 2022'!C25)</f>
        <v>109.95807848257851</v>
      </c>
      <c r="AH25" s="119">
        <f>+IF('Data 2022'!AG25=0,"",('Data 2022'!AH25)*1000000/'Data 2022'!AG25)</f>
        <v>145985.40145985401</v>
      </c>
      <c r="AI25" s="119">
        <f>+IF('Data 2022'!AG25=0,"",('Data 2022'!AH25-'Data 2022'!AI25)*1000000/'Data 2022'!AG25)</f>
        <v>145985.40145985401</v>
      </c>
      <c r="AJ25" s="120">
        <f>+IF('Data 2022'!AG25=0,"",'Data 2022'!AG25*1000/'Data 2022'!C25)</f>
        <v>1.8830320940141572</v>
      </c>
      <c r="AK25" s="119">
        <f>+IF('Data 2022'!AG25=0,"",'Data 2022'!AH25*1000000/'Data 2022'!C25)</f>
        <v>274.89519620644631</v>
      </c>
      <c r="AL25" s="119">
        <f>+IF('Data 2022'!AJ25=0,"",('Data 2022'!AK25)*1000000/'Data 2022'!AJ25)</f>
        <v>311203.31950207468</v>
      </c>
      <c r="AM25" s="119">
        <f>+IF('Data 2022'!AJ25=0,"",('Data 2022'!AK25-'Data 2022'!AL25)*1000000/'Data 2022'!AJ25)</f>
        <v>298755.18672199169</v>
      </c>
      <c r="AN25" s="120">
        <f>+IF('Data 2022'!AJ25=0,"",'Data 2022'!AJ25*1000/'Data 2022'!C25)</f>
        <v>4.9687306714315165</v>
      </c>
      <c r="AO25" s="119">
        <f>+IF('Data 2022'!AJ25=0,"",'Data 2022'!AK25*1000000/'Data 2022'!C25)</f>
        <v>1546.2854786612604</v>
      </c>
      <c r="AP25" s="119">
        <f>+IF('Data 2022'!AM25=0,"",('Data 2022'!AN25)*1000000/'Data 2022'!AM25)</f>
        <v>44117.647058823532</v>
      </c>
      <c r="AQ25" s="119" t="e">
        <f>+IF('Data 2022'!AM25=0,"",('Data 2022'!AN25-'Data 2022'!#REF!)*1000000/'Data 2022'!AM25)</f>
        <v>#REF!</v>
      </c>
      <c r="AR25" s="120">
        <f>+IF('Data 2022'!AM25=0,"",'Data 2022'!AM25*1000/'Data 2022'!C25)</f>
        <v>0.46732183355095869</v>
      </c>
      <c r="AS25" s="119">
        <f>+IF('Data 2022'!AM25=0,"",'Data 2022'!AN25*1000000/'Data 2022'!C25)</f>
        <v>20.617139715483471</v>
      </c>
      <c r="AT25" s="119">
        <f>+IF('Data 2022'!AO25=0,"",('Data 2022'!AP25)*1000000/'Data 2022'!AO25)</f>
        <v>84745.762711864416</v>
      </c>
      <c r="AU25" s="119" t="e">
        <f>+IF('Data 2022'!AO25=0,"",('Data 2022'!AP25-'Data 2022'!#REF!)*1000000/'Data 2022'!AO25)</f>
        <v>#REF!</v>
      </c>
      <c r="AV25" s="120">
        <f>+IF('Data 2022'!AO25=0,"",'Data 2022'!AO25*1000/'Data 2022'!C25)</f>
        <v>2.8382929008315578</v>
      </c>
      <c r="AW25" s="119">
        <f>+IF('Data 2022'!AO25=0,"",'Data 2022'!AP25*1000000/'Data 2022'!C25)</f>
        <v>240.53329668064052</v>
      </c>
      <c r="AX25" s="119">
        <f>+IF('Data 2022'!U25=0,"",('Data 2022'!V25)*1000000/'Data 2022'!U25)</f>
        <v>464601.76991150441</v>
      </c>
      <c r="AY25" s="119">
        <f>+IF('Data 2022'!U25=0,"",('Data 2022'!V25-'Data 2022'!W25)*1000000/'Data 2022'!U25)</f>
        <v>232300.8849557522</v>
      </c>
      <c r="AZ25" s="120">
        <f>+IF('Data 2022'!U25=0,"",'Data 2022'!U25*1000/'Data 2022'!C25)</f>
        <v>1.5531578585664216</v>
      </c>
      <c r="BA25" s="119">
        <f>+IF('Data 2022'!U25=0,"",'Data 2022'!V25*1000000/'Data 2022'!C25)</f>
        <v>721.59989004192153</v>
      </c>
      <c r="BB25" s="119">
        <f>+IF(AT25="","",+IF('Data 2022'!BC25=0,0,('Data 2022'!BD25)*1000000/'Data 2022'!BC25))</f>
        <v>334749.1909385114</v>
      </c>
      <c r="BC25" s="119" t="e">
        <f>+IF(AU25="","",+IF('Data 2022'!BC25=0,"",('Data 2022'!BD25-'Data 2022'!BE25)*1000000/'Data 2022'!BC25))</f>
        <v>#REF!</v>
      </c>
      <c r="BD25" s="120">
        <f>+IF(AV25="","",IF('Data 2022'!BC25=0,"",'Data 2022'!BC25*1000/'Data 2022'!C25))</f>
        <v>33.977046251116761</v>
      </c>
      <c r="BE25" s="119">
        <f>+IF(AW25="","",IF('Data 2022'!BC25=0,"",('Data 2022'!BD25-'Data 2022'!BE25)*1000000/'Data 2022'!C25))</f>
        <v>10009.621331867227</v>
      </c>
      <c r="BF25" s="119">
        <f>+IF('Data 2022'!BC25-'Data 2022'!BF25=0,"",('Data 2022'!BD25-'Data 2022'!BG25)*1000000/('Data 2022'!BC25-'Data 2022'!BF25))</f>
        <v>362312.3459556353</v>
      </c>
      <c r="BG25" s="119" t="e">
        <f>+IF('Data 2022'!BC25-'Data 2022'!BF25=0,"",('Data 2022'!BD25-'Data 2022'!BE25-'Data 2022'!BG25-'Data 2022'!#REF!)*1000000/('Data 2022'!BC25-'Data 2022'!BF25))</f>
        <v>#REF!</v>
      </c>
      <c r="BH25" s="120">
        <f>+IF('Data 2022'!BC25-'Data 2022'!BF25=0,"",('Data 2022'!BC25-'Data 2022'!BF25)*1000/'Data 2022'!C25)</f>
        <v>30.671431516734241</v>
      </c>
      <c r="BI25" s="119" t="e">
        <f>+IF('Data 2022'!BC25-'Data 2022'!BF25=0,"",('Data 2022'!BD25-'Data 2022'!BE25-'Data 2022'!BG25-'Data 2022'!#REF!)*1000000/'Data 2022'!C25)</f>
        <v>#REF!</v>
      </c>
      <c r="BJ25" s="119">
        <f>+IF('Data 2022'!BF25=0,"",('Data 2022'!BG25)*1000000/'Data 2022'!BF25)</f>
        <v>79002.079002079015</v>
      </c>
      <c r="BK25" s="119" t="e">
        <f>+IF('Data 2022'!BF25=0,"",('Data 2022'!BG25-'Data 2022'!#REF!)*1000000/'Data 2022'!BF25)</f>
        <v>#REF!</v>
      </c>
      <c r="BL25" s="120">
        <f>+IF('Data 2022'!BF25=0,"",'Data 2022'!BF25*1000/'Data 2022'!C25)</f>
        <v>3.305614734382516</v>
      </c>
      <c r="BM25" s="119" t="e">
        <f>+IF('Data 2022'!BF25=0,"",('Data 2022'!BG25-'Data 2022'!#REF!)*1000000/'Data 2022'!C25)</f>
        <v>#REF!</v>
      </c>
      <c r="BN25" s="119">
        <f>+IF('Data 2022'!L25+'Data 2022'!O25+'Data 2022'!X25+'Data 2022'!AA25=0,"",('Data 2022'!M25+'Data 2022'!P25+'Data 2022'!Y25+'Data 2022'!AB25)*1000000/('Data 2022'!L25+'Data 2022'!O25+'Data 2022'!X25+'Data 2022'!AA25))</f>
        <v>458578.5423268447</v>
      </c>
      <c r="BO25" s="119">
        <f>+IF('Data 2022'!L25+'Data 2022'!O25+'Data 2022'!X25+'Data 2022'!AA25=0,"",('Data 2022'!M25-'Data 2022'!N25+'Data 2022'!P25-'Data 2022'!Q25+'Data 2022'!Y25-'Data 2022'!Z25+'Data 2022'!AB25-'Data 2022'!AC25)*1000000/('Data 2022'!L25+'Data 2022'!O25+'Data 2022'!X25+'Data 2022'!AA25))</f>
        <v>411498.41557265725</v>
      </c>
      <c r="BP25" s="120">
        <f>+('Data 2022'!L25+'Data 2022'!O25+'Data 2022'!X25+'Data 2022'!AA25)*1000/'Data 2022'!C25</f>
        <v>15.181087210500996</v>
      </c>
      <c r="BQ25" s="119">
        <f>+('Data 2022'!M25-'Data 2022'!N25+'Data 2022'!P25-'Data 2022'!Q25+'Data 2022'!Y25-'Data 2022'!Z25+'Data 2022'!AB25-'Data 2022'!AC25)*1000000/('Data 2022'!C25)</f>
        <v>6246.9933337914908</v>
      </c>
      <c r="BR25" s="122">
        <f>+IF('Data 2022'!AU25=0,"",'Data 2022'!AU25*1000/'Data 2022'!$C25)</f>
        <v>1.2370283829290083</v>
      </c>
      <c r="BS25" s="122">
        <f>+IF('Data 2022'!AV25=0,"",'Data 2022'!AV25*1000/'Data 2022'!$C25)</f>
        <v>0.13744759810322316</v>
      </c>
      <c r="BT25" s="122">
        <f>+IF('Data 2022'!AS25=0,"",'Data 2022'!AS25*1000/'Data 2022'!$C25)</f>
        <v>0.68723799051611578</v>
      </c>
      <c r="BU25" s="122">
        <f>+IF('Data 2022'!AT25=0,"",'Data 2022'!AT25*1000/'Data 2022'!$C25)</f>
        <v>0.48106659336128099</v>
      </c>
      <c r="BV25" s="122">
        <f>+IF('Data 2022'!AU25=0,"",'Data 2022'!AU25*1000/'Data 2022'!$C25)</f>
        <v>1.2370283829290083</v>
      </c>
      <c r="BW25" s="122">
        <f>+IF('Data 2022'!AV25=0,"",'Data 2022'!AV25*1000/'Data 2022'!$C25)</f>
        <v>0.13744759810322316</v>
      </c>
      <c r="BX25" s="122">
        <f>+IF('Data 2022'!AW25=0,"",'Data 2022'!AW25*1000/'Data 2022'!$C25)</f>
        <v>1.1683045838773967</v>
      </c>
      <c r="BY25" s="122">
        <f>+IF('Data 2022'!AX25=0,"",'Data 2022'!AX25*1000/'Data 2022'!$C25)</f>
        <v>0.54979039241289263</v>
      </c>
      <c r="BZ25" s="122">
        <f>+IF('Data 2022'!AY25=0,"",'Data 2022'!AY25*1000/'Data 2022'!$C25)</f>
        <v>1.924266373445124</v>
      </c>
      <c r="CA25" s="122">
        <f>+IF('Data 2022'!AZ25=0,"",'Data 2022'!AZ25*1000/'Data 2022'!$C25)</f>
        <v>0.54979039241289263</v>
      </c>
      <c r="CB25" s="122">
        <f>+IF('Data 2022'!BA25=0,"",'Data 2022'!BA25*1000/'Data 2022'!$C25)</f>
        <v>5.016837330767645</v>
      </c>
      <c r="CC25" s="122">
        <f>+IF('Data 2022'!BB25=0,"",'Data 2022'!BB25*1000/'Data 2022'!$C25)</f>
        <v>1.7180949762902893</v>
      </c>
    </row>
    <row r="26" spans="1:81" x14ac:dyDescent="0.25">
      <c r="A26" s="92" t="s">
        <v>22</v>
      </c>
      <c r="B26" s="119">
        <f>+IF('Data 2022'!D26=0,"",('Data 2022'!E26)*1000000/'Data 2022'!D26)</f>
        <v>225187.03241895261</v>
      </c>
      <c r="C26" s="119" t="e">
        <f>+IF('Data 2022'!D26=0,"",('Data 2022'!E26-'Data 2022'!#REF!)*1000000/'Data 2022'!D26)</f>
        <v>#REF!</v>
      </c>
      <c r="D26" s="120">
        <f>+IF('Data 2022'!D26=0,"",'Data 2022'!D26*1000/'Data 2022'!C26)</f>
        <v>0.84780701290738603</v>
      </c>
      <c r="E26" s="119">
        <f>+IF('Data 2022'!D26=0,"",'Data 2022'!E26*1000000/'Data 2022'!C26)</f>
        <v>190.91514530059092</v>
      </c>
      <c r="F26" s="121">
        <f>+IF('Data 2022'!F26=0,"",('Data 2022'!G26)*1000000/'Data 2022'!F26)</f>
        <v>647619.04761904757</v>
      </c>
      <c r="G26" s="121">
        <f>+IF('Data 2022'!F26=0,"",('Data 2022'!G26-'Data 2022'!H26)*1000000/'Data 2022'!F26)</f>
        <v>647619.04761904757</v>
      </c>
      <c r="H26" s="120">
        <f>+IF('Data 2022'!F26=0,"",'Data 2022'!F26*1000/'Data 2022'!C26)</f>
        <v>4.4398871000137424E-2</v>
      </c>
      <c r="I26" s="119">
        <f>+IF('Data 2022'!F26=0,"",'Data 2022'!G26*1000000/'Data 2022'!C26)</f>
        <v>28.75355455246995</v>
      </c>
      <c r="J26" s="119">
        <f>+IF('Data 2022'!I26=0,"",('Data 2022'!J26)*1000000/'Data 2022'!I26)</f>
        <v>2023602.4844720496</v>
      </c>
      <c r="K26" s="119">
        <f>+IF('Data 2022'!I26=0,"",('Data 2022'!J26-'Data 2022'!K26)*1000000/'Data 2022'!I26)</f>
        <v>1667080.7453416151</v>
      </c>
      <c r="L26" s="120">
        <f>+IF('Data 2022'!I26=0,"",'Data 2022'!I26*1000/'Data 2022'!C26)</f>
        <v>0.17019567216719347</v>
      </c>
      <c r="M26" s="119">
        <f>+IF('Data 2022'!I26=0,"",'Data 2022'!J26*1000000/'Data 2022'!C26)</f>
        <v>344.40838504392315</v>
      </c>
      <c r="N26" s="119">
        <f>+IF('Data 2022'!L26=0,"",('Data 2022'!M26)*1000000/'Data 2022'!L26)</f>
        <v>720273.67096571252</v>
      </c>
      <c r="O26" s="119">
        <f>+IF('Data 2022'!L26=0,"",('Data 2022'!M26-'Data 2022'!N26)*1000000/'Data 2022'!L26)</f>
        <v>720273.67096571252</v>
      </c>
      <c r="P26" s="120">
        <f>+IF('Data 2022'!L26=0,"",'Data 2022'!L26*1000/'Data 2022'!C26)</f>
        <v>2.6884573506559404</v>
      </c>
      <c r="Q26" s="119">
        <f>+IF('Data 2022'!L26=0,"",'Data 2022'!M26*1000000/'Data 2022'!C26)</f>
        <v>1936.425045191708</v>
      </c>
      <c r="R26" s="119">
        <f>+IF('Data 2022'!O26=0,"",('Data 2022'!P26)*1000000/'Data 2022'!O26)</f>
        <v>82754.938601174581</v>
      </c>
      <c r="S26" s="119">
        <f>+IF('Data 2022'!O26=0,"",('Data 2022'!P26-'Data 2022'!Q26)*1000000/'Data 2022'!O26)</f>
        <v>82754.938601174581</v>
      </c>
      <c r="T26" s="120">
        <f>+IF('Data 2022'!O26=0,"",'Data 2022'!O26*1000/'Data 2022'!C26)</f>
        <v>3.1679651574574246</v>
      </c>
      <c r="U26" s="119">
        <f>+IF('Data 2022'!O26=0,"",'Data 2022'!P26*1000000/'Data 2022'!C26)</f>
        <v>262.16476209604957</v>
      </c>
      <c r="V26" s="119">
        <f>+IF('Data 2022'!X26=0,"",('Data 2022'!Y26)*1000000/'Data 2022'!X26)</f>
        <v>720301.99362982181</v>
      </c>
      <c r="W26" s="119">
        <f>+IF('Data 2022'!X26=0,"",('Data 2022'!Y26-'Data 2022'!Z26)*1000000/'Data 2022'!X26)</f>
        <v>714639.6130706619</v>
      </c>
      <c r="X26" s="120">
        <f>+IF('Data 2022'!X26=0,"",'Data 2022'!X26*1000/'Data 2022'!C26)</f>
        <v>1.7922344260388807</v>
      </c>
      <c r="Y26" s="119">
        <f>+IF('Data 2022'!X26=0,"",'Data 2022'!Y26*1000000/'Data 2022'!C26)</f>
        <v>1290.9500301278053</v>
      </c>
      <c r="Z26" s="119">
        <f>+IF('Data 2022'!AA26=0,"",('Data 2022'!AB26)*1000000/'Data 2022'!AA26)</f>
        <v>874757.281553398</v>
      </c>
      <c r="AA26" s="119">
        <f>+IF('Data 2022'!AA26=0,"",('Data 2022'!AB26-'Data 2022'!AC26)*1000000/'Data 2022'!AA26)</f>
        <v>873786.40776699025</v>
      </c>
      <c r="AB26" s="120">
        <f>+IF('Data 2022'!AA26=0,"",'Data 2022'!AA26*1000/'Data 2022'!C26)</f>
        <v>1.3065953465754727</v>
      </c>
      <c r="AC26" s="119">
        <f>+IF('Data 2022'!AA26=0,"",'Data 2022'!AB26*1000000/'Data 2022'!C26)</f>
        <v>1142.9537934606806</v>
      </c>
      <c r="AD26" s="119">
        <f>+IF('Data 2022'!AD26=0,"",('Data 2022'!AE26)*1000000/'Data 2022'!AD26)</f>
        <v>35894.559730790803</v>
      </c>
      <c r="AE26" s="119">
        <f>+IF('Data 2022'!AD26=0,"",('Data 2022'!AE26-'Data 2022'!AF26)*1000000/'Data 2022'!AD26)</f>
        <v>35894.559730790803</v>
      </c>
      <c r="AF26" s="120">
        <f>+IF('Data 2022'!AD26=0,"",'Data 2022'!AD26*1000/'Data 2022'!C26)</f>
        <v>0.75393511422138126</v>
      </c>
      <c r="AG26" s="119">
        <f>+IF('Data 2022'!AD26=0,"",'Data 2022'!AE26*1000000/'Data 2022'!C26)</f>
        <v>27.062168990559954</v>
      </c>
      <c r="AH26" s="119">
        <f>+IF('Data 2022'!AG26=0,"",('Data 2022'!AH26)*1000000/'Data 2022'!AG26)</f>
        <v>173515.98173515982</v>
      </c>
      <c r="AI26" s="119">
        <f>+IF('Data 2022'!AG26=0,"",('Data 2022'!AH26-'Data 2022'!AI26)*1000000/'Data 2022'!AG26)</f>
        <v>173515.98173515982</v>
      </c>
      <c r="AJ26" s="120">
        <f>+IF('Data 2022'!AG26=0,"",'Data 2022'!AG26*1000/'Data 2022'!C26)</f>
        <v>0.46301679757286174</v>
      </c>
      <c r="AK26" s="119">
        <f>+IF('Data 2022'!AG26=0,"",'Data 2022'!AH26*1000000/'Data 2022'!C26)</f>
        <v>80.340814190724871</v>
      </c>
      <c r="AL26" s="119">
        <f>+IF('Data 2022'!AJ26=0,"",('Data 2022'!AK26)*1000000/'Data 2022'!AJ26)</f>
        <v>226727.41078208049</v>
      </c>
      <c r="AM26" s="119">
        <f>+IF('Data 2022'!AJ26=0,"",('Data 2022'!AK26-'Data 2022'!AL26)*1000000/'Data 2022'!AJ26)</f>
        <v>226119.96962794228</v>
      </c>
      <c r="AN26" s="120">
        <f>+IF('Data 2022'!AJ26=0,"",'Data 2022'!AJ26*1000/'Data 2022'!C26)</f>
        <v>2.7844434812943328</v>
      </c>
      <c r="AO26" s="119">
        <f>+IF('Data 2022'!AJ26=0,"",'Data 2022'!AK26*1000000/'Data 2022'!C26)</f>
        <v>631.30966098290639</v>
      </c>
      <c r="AP26" s="119">
        <f>+IF('Data 2022'!AM26=0,"",('Data 2022'!AN26)*1000000/'Data 2022'!AM26)</f>
        <v>16666.666666666668</v>
      </c>
      <c r="AQ26" s="119" t="e">
        <f>+IF('Data 2022'!AM26=0,"",('Data 2022'!AN26-'Data 2022'!#REF!)*1000000/'Data 2022'!AM26)</f>
        <v>#REF!</v>
      </c>
      <c r="AR26" s="120">
        <f>+IF('Data 2022'!AM26=0,"",'Data 2022'!AM26*1000/'Data 2022'!C26)</f>
        <v>2.5370783428649957E-2</v>
      </c>
      <c r="AS26" s="119">
        <f>+IF('Data 2022'!AM26=0,"",'Data 2022'!AN26*1000000/'Data 2022'!C26)</f>
        <v>0.42284639047749928</v>
      </c>
      <c r="AT26" s="119">
        <f>+IF('Data 2022'!AO26=0,"",('Data 2022'!AP26)*1000000/'Data 2022'!AO26)</f>
        <v>53465.346534653465</v>
      </c>
      <c r="AU26" s="119" t="e">
        <f>+IF('Data 2022'!AO26=0,"",('Data 2022'!AP26-'Data 2022'!#REF!)*1000000/'Data 2022'!AO26)</f>
        <v>#REF!</v>
      </c>
      <c r="AV26" s="120">
        <f>+IF('Data 2022'!AO26=0,"",'Data 2022'!AO26*1000/'Data 2022'!C26)</f>
        <v>0.21353742719113714</v>
      </c>
      <c r="AW26" s="119">
        <f>+IF('Data 2022'!AO26=0,"",'Data 2022'!AP26*1000000/'Data 2022'!C26)</f>
        <v>11.41685254289248</v>
      </c>
      <c r="AX26" s="119">
        <f>+IF('Data 2022'!U26=0,"",('Data 2022'!V26)*1000000/'Data 2022'!U26)</f>
        <v>501079.63927346631</v>
      </c>
      <c r="AY26" s="119">
        <f>+IF('Data 2022'!U26=0,"",('Data 2022'!V26-'Data 2022'!W26)*1000000/'Data 2022'!U26)</f>
        <v>231931.91921757907</v>
      </c>
      <c r="AZ26" s="120">
        <f>+IF('Data 2022'!U26=0,"",'Data 2022'!U26*1000/'Data 2022'!C26)</f>
        <v>1.664534816114676</v>
      </c>
      <c r="BA26" s="119">
        <f>+IF('Data 2022'!U26=0,"",'Data 2022'!V26*1000000/'Data 2022'!C26)</f>
        <v>834.06450521686736</v>
      </c>
      <c r="BB26" s="119">
        <f>+IF(AT26="","",+IF('Data 2022'!BC26=0,0,('Data 2022'!BD26)*1000000/'Data 2022'!BC26))</f>
        <v>396156.50927466864</v>
      </c>
      <c r="BC26" s="119" t="e">
        <f>+IF(AU26="","",+IF('Data 2022'!BC26=0,"",('Data 2022'!BD26-'Data 2022'!BE26)*1000000/'Data 2022'!BC26))</f>
        <v>#REF!</v>
      </c>
      <c r="BD26" s="120">
        <f>+IF(AV26="","",IF('Data 2022'!BC26=0,"",'Data 2022'!BC26*1000/'Data 2022'!C26))</f>
        <v>17.40456885524911</v>
      </c>
      <c r="BE26" s="119">
        <f>+IF(AW26="","",IF('Data 2022'!BC26=0,"",('Data 2022'!BD26-'Data 2022'!BE26)*1000000/'Data 2022'!C26))</f>
        <v>6373.1407972768684</v>
      </c>
      <c r="BF26" s="119">
        <f>+IF('Data 2022'!BC26-'Data 2022'!BF26=0,"",('Data 2022'!BD26-'Data 2022'!BG26)*1000000/('Data 2022'!BC26-'Data 2022'!BF26))</f>
        <v>400980.40423199616</v>
      </c>
      <c r="BG26" s="119" t="e">
        <f>+IF('Data 2022'!BC26-'Data 2022'!BF26=0,"",('Data 2022'!BD26-'Data 2022'!BE26-'Data 2022'!BG26-'Data 2022'!#REF!)*1000000/('Data 2022'!BC26-'Data 2022'!BF26))</f>
        <v>#REF!</v>
      </c>
      <c r="BH26" s="120">
        <f>+IF('Data 2022'!BC26-'Data 2022'!BF26=0,"",('Data 2022'!BC26-'Data 2022'!BF26)*1000/'Data 2022'!C26)</f>
        <v>17.165660644629323</v>
      </c>
      <c r="BI26" s="119" t="e">
        <f>+IF('Data 2022'!BC26-'Data 2022'!BF26=0,"",('Data 2022'!BD26-'Data 2022'!BE26-'Data 2022'!BG26-'Data 2022'!#REF!)*1000000/'Data 2022'!C26)</f>
        <v>#REF!</v>
      </c>
      <c r="BJ26" s="119">
        <f>+IF('Data 2022'!BF26=0,"",('Data 2022'!BG26)*1000000/'Data 2022'!BF26)</f>
        <v>49557.52212389381</v>
      </c>
      <c r="BK26" s="119" t="e">
        <f>+IF('Data 2022'!BF26=0,"",('Data 2022'!BG26-'Data 2022'!#REF!)*1000000/'Data 2022'!BF26)</f>
        <v>#REF!</v>
      </c>
      <c r="BL26" s="120">
        <f>+IF('Data 2022'!BF26=0,"",'Data 2022'!BF26*1000/'Data 2022'!C26)</f>
        <v>0.23890821061978709</v>
      </c>
      <c r="BM26" s="119" t="e">
        <f>+IF('Data 2022'!BF26=0,"",('Data 2022'!BG26-'Data 2022'!#REF!)*1000000/'Data 2022'!C26)</f>
        <v>#REF!</v>
      </c>
      <c r="BN26" s="119">
        <f>+IF('Data 2022'!L26+'Data 2022'!O26+'Data 2022'!X26+'Data 2022'!AA26=0,"",('Data 2022'!M26+'Data 2022'!P26+'Data 2022'!Y26+'Data 2022'!AB26)*1000000/('Data 2022'!L26+'Data 2022'!O26+'Data 2022'!X26+'Data 2022'!AA26))</f>
        <v>517293.48159690254</v>
      </c>
      <c r="BO26" s="119">
        <f>+IF('Data 2022'!L26+'Data 2022'!O26+'Data 2022'!X26+'Data 2022'!AA26=0,"",('Data 2022'!M26-'Data 2022'!N26+'Data 2022'!P26-'Data 2022'!Q26+'Data 2022'!Y26-'Data 2022'!Z26+'Data 2022'!AB26-'Data 2022'!AC26)*1000000/('Data 2022'!L26+'Data 2022'!O26+'Data 2022'!X26+'Data 2022'!AA26))</f>
        <v>516018.60377269413</v>
      </c>
      <c r="BP26" s="120">
        <f>+('Data 2022'!L26+'Data 2022'!O26+'Data 2022'!X26+'Data 2022'!AA26)*1000/'Data 2022'!C26</f>
        <v>8.9552522807277182</v>
      </c>
      <c r="BQ26" s="119">
        <f>+('Data 2022'!M26-'Data 2022'!N26+'Data 2022'!P26-'Data 2022'!Q26+'Data 2022'!Y26-'Data 2022'!Z26+'Data 2022'!AB26-'Data 2022'!AC26)*1000000/('Data 2022'!C26)</f>
        <v>4621.0767783333522</v>
      </c>
      <c r="BR26" s="122">
        <f>+IF('Data 2022'!AU26=0,"",'Data 2022'!AU26*1000/'Data 2022'!$C26)</f>
        <v>0.11205429347653731</v>
      </c>
      <c r="BS26" s="122">
        <f>+IF('Data 2022'!AV26=0,"",'Data 2022'!AV26*1000/'Data 2022'!$C26)</f>
        <v>3.1713479285812446E-2</v>
      </c>
      <c r="BT26" s="122">
        <f>+IF('Data 2022'!AS26=0,"",'Data 2022'!AS26*1000/'Data 2022'!$C26)</f>
        <v>0.2917640094294745</v>
      </c>
      <c r="BU26" s="122">
        <f>+IF('Data 2022'!AT26=0,"",'Data 2022'!AT26*1000/'Data 2022'!$C26)</f>
        <v>0.1754812520481622</v>
      </c>
      <c r="BV26" s="122">
        <f>+IF('Data 2022'!AU26=0,"",'Data 2022'!AU26*1000/'Data 2022'!$C26)</f>
        <v>0.11205429347653731</v>
      </c>
      <c r="BW26" s="122">
        <f>+IF('Data 2022'!AV26=0,"",'Data 2022'!AV26*1000/'Data 2022'!$C26)</f>
        <v>3.1713479285812446E-2</v>
      </c>
      <c r="BX26" s="122">
        <f>+IF('Data 2022'!AW26=0,"",'Data 2022'!AW26*1000/'Data 2022'!$C26)</f>
        <v>0.41227523071556182</v>
      </c>
      <c r="BY26" s="122">
        <f>+IF('Data 2022'!AX26=0,"",'Data 2022'!AX26*1000/'Data 2022'!$C26)</f>
        <v>0.14799623666712475</v>
      </c>
      <c r="BZ26" s="122">
        <f>+IF('Data 2022'!AY26=0,"",'Data 2022'!AY26*1000/'Data 2022'!$C26)</f>
        <v>0.63638381766863639</v>
      </c>
      <c r="CA26" s="122">
        <f>+IF('Data 2022'!AZ26=0,"",'Data 2022'!AZ26*1000/'Data 2022'!$C26)</f>
        <v>0.31290632895334947</v>
      </c>
      <c r="CB26" s="122">
        <f>+IF('Data 2022'!BA26=0,"",'Data 2022'!BA26*1000/'Data 2022'!$C26)</f>
        <v>1.4884192944807975</v>
      </c>
      <c r="CC26" s="122">
        <f>+IF('Data 2022'!BB26=0,"",'Data 2022'!BB26*1000/'Data 2022'!$C26)</f>
        <v>0.67866845671638631</v>
      </c>
    </row>
    <row r="27" spans="1:81" x14ac:dyDescent="0.25">
      <c r="A27" s="92" t="s">
        <v>24</v>
      </c>
      <c r="B27" s="119">
        <f>+IF('Data 2022'!D27=0,"",('Data 2022'!E27)*1000000/'Data 2022'!D27)</f>
        <v>156652.36051502146</v>
      </c>
      <c r="C27" s="119" t="e">
        <f>+IF('Data 2022'!D27=0,"",('Data 2022'!E27-'Data 2022'!#REF!)*1000000/'Data 2022'!D27)</f>
        <v>#REF!</v>
      </c>
      <c r="D27" s="120">
        <f>+IF('Data 2022'!D27=0,"",'Data 2022'!D27*1000/'Data 2022'!C27)</f>
        <v>1.3342113551120909</v>
      </c>
      <c r="E27" s="119">
        <f>+IF('Data 2022'!D27=0,"",'Data 2022'!E27*1000000/'Data 2022'!C27)</f>
        <v>209.00735820425459</v>
      </c>
      <c r="F27" s="121">
        <f>+IF('Data 2022'!F27=0,"",('Data 2022'!G27)*1000000/'Data 2022'!F27)</f>
        <v>673076.92307692301</v>
      </c>
      <c r="G27" s="121">
        <f>+IF('Data 2022'!F27=0,"",('Data 2022'!G27-'Data 2022'!H27)*1000000/'Data 2022'!F27)</f>
        <v>576923.07692307688</v>
      </c>
      <c r="H27" s="120">
        <f>+IF('Data 2022'!F27=0,"",'Data 2022'!F27*1000/'Data 2022'!C27)</f>
        <v>5.9552781515732817E-2</v>
      </c>
      <c r="I27" s="119">
        <f>+IF('Data 2022'!F27=0,"",'Data 2022'!G27*1000000/'Data 2022'!C27)</f>
        <v>40.083602943281704</v>
      </c>
      <c r="J27" s="119">
        <f>+IF('Data 2022'!I27=0,"",('Data 2022'!J27)*1000000/'Data 2022'!I27)</f>
        <v>1350515.463917526</v>
      </c>
      <c r="K27" s="119">
        <f>+IF('Data 2022'!I27=0,"",('Data 2022'!J27-'Data 2022'!K27)*1000000/'Data 2022'!I27)</f>
        <v>1103092.7835051548</v>
      </c>
      <c r="L27" s="120">
        <f>+IF('Data 2022'!I27=0,"",'Data 2022'!I27*1000/'Data 2022'!C27)</f>
        <v>0.27772210610702319</v>
      </c>
      <c r="M27" s="119">
        <f>+IF('Data 2022'!I27=0,"",'Data 2022'!J27*1000000/'Data 2022'!C27)</f>
        <v>375.06799896927879</v>
      </c>
      <c r="N27" s="119">
        <f>+IF('Data 2022'!L27=0,"",('Data 2022'!M27)*1000000/'Data 2022'!L27)</f>
        <v>915169.66067864269</v>
      </c>
      <c r="O27" s="119">
        <f>+IF('Data 2022'!L27=0,"",('Data 2022'!M27-'Data 2022'!N27)*1000000/'Data 2022'!L27)</f>
        <v>780439.12175648706</v>
      </c>
      <c r="P27" s="120">
        <f>+IF('Data 2022'!L27=0,"",'Data 2022'!L27*1000/'Data 2022'!C27)</f>
        <v>2.8688407249405903</v>
      </c>
      <c r="Q27" s="119">
        <f>+IF('Data 2022'!L27=0,"",'Data 2022'!M27*1000000/'Data 2022'!C27)</f>
        <v>2625.4759927849514</v>
      </c>
      <c r="R27" s="119">
        <f>+IF('Data 2022'!O27=0,"",('Data 2022'!P27)*1000000/'Data 2022'!O27)</f>
        <v>135818.90812250334</v>
      </c>
      <c r="S27" s="119">
        <f>+IF('Data 2022'!O27=0,"",('Data 2022'!P27-'Data 2022'!Q27)*1000000/'Data 2022'!O27)</f>
        <v>135685.75233022639</v>
      </c>
      <c r="T27" s="120">
        <f>+IF('Data 2022'!O27=0,"",'Data 2022'!O27*1000/'Data 2022'!C27)</f>
        <v>2.1501989864574687</v>
      </c>
      <c r="U27" s="119">
        <f>+IF('Data 2022'!O27=0,"",'Data 2022'!P27*1000000/'Data 2022'!C27)</f>
        <v>292.03767858676667</v>
      </c>
      <c r="V27" s="119">
        <f>+IF('Data 2022'!X27=0,"",('Data 2022'!Y27)*1000000/'Data 2022'!X27)</f>
        <v>1612068.9655172415</v>
      </c>
      <c r="W27" s="119">
        <f>+IF('Data 2022'!X27=0,"",('Data 2022'!Y27-'Data 2022'!Z27)*1000000/'Data 2022'!X27)</f>
        <v>1198275.8620689656</v>
      </c>
      <c r="X27" s="120">
        <f>+IF('Data 2022'!X27=0,"",'Data 2022'!X27*1000/'Data 2022'!C27)</f>
        <v>0.99636384459014515</v>
      </c>
      <c r="Y27" s="119">
        <f>+IF('Data 2022'!X27=0,"",'Data 2022'!Y27*1000000/'Data 2022'!C27)</f>
        <v>1606.2072322272168</v>
      </c>
      <c r="Z27" s="119">
        <f>+IF('Data 2022'!AA27=0,"",('Data 2022'!AB27)*1000000/'Data 2022'!AA27)</f>
        <v>752442.99674267101</v>
      </c>
      <c r="AA27" s="119">
        <f>+IF('Data 2022'!AA27=0,"",('Data 2022'!AB27-'Data 2022'!AC27)*1000000/'Data 2022'!AA27)</f>
        <v>654723.12703583064</v>
      </c>
      <c r="AB27" s="120">
        <f>+IF('Data 2022'!AA27=0,"",'Data 2022'!AA27*1000/'Data 2022'!C27)</f>
        <v>1.7579523005124975</v>
      </c>
      <c r="AC27" s="119">
        <f>+IF('Data 2022'!AA27=0,"",'Data 2022'!AB27*1000000/'Data 2022'!C27)</f>
        <v>1322.7588971282962</v>
      </c>
      <c r="AD27" s="119">
        <f>+IF('Data 2022'!AD27=0,"",('Data 2022'!AE27)*1000000/'Data 2022'!AD27)</f>
        <v>18709.073900841908</v>
      </c>
      <c r="AE27" s="119">
        <f>+IF('Data 2022'!AD27=0,"",('Data 2022'!AE27-'Data 2022'!AF27)*1000000/'Data 2022'!AD27)</f>
        <v>18709.073900841908</v>
      </c>
      <c r="AF27" s="120">
        <f>+IF('Data 2022'!AD27=0,"",'Data 2022'!AD27*1000/'Data 2022'!C27)</f>
        <v>3.0606693961691529</v>
      </c>
      <c r="AG27" s="119">
        <f>+IF('Data 2022'!AD27=0,"",'Data 2022'!AE27*1000000/'Data 2022'!C27)</f>
        <v>57.262289918973863</v>
      </c>
      <c r="AH27" s="119">
        <f>+IF('Data 2022'!AG27=0,"",('Data 2022'!AH27)*1000000/'Data 2022'!AG27)</f>
        <v>145510.83591331271</v>
      </c>
      <c r="AI27" s="119">
        <f>+IF('Data 2022'!AG27=0,"",('Data 2022'!AH27-'Data 2022'!AI27)*1000000/'Data 2022'!AG27)</f>
        <v>145510.83591331271</v>
      </c>
      <c r="AJ27" s="120">
        <f>+IF('Data 2022'!AG27=0,"",'Data 2022'!AG27*1000/'Data 2022'!C27)</f>
        <v>1.8495719643828554</v>
      </c>
      <c r="AK27" s="119">
        <f>+IF('Data 2022'!AG27=0,"",'Data 2022'!AH27*1000000/'Data 2022'!C27)</f>
        <v>269.13276261917713</v>
      </c>
      <c r="AL27" s="119">
        <f>+IF('Data 2022'!AJ27=0,"",('Data 2022'!AK27)*1000000/'Data 2022'!AJ27)</f>
        <v>219712.52566735115</v>
      </c>
      <c r="AM27" s="119">
        <f>+IF('Data 2022'!AJ27=0,"",('Data 2022'!AK27-'Data 2022'!AL27)*1000000/'Data 2022'!AJ27)</f>
        <v>219575.63312799454</v>
      </c>
      <c r="AN27" s="120">
        <f>+IF('Data 2022'!AJ27=0,"",'Data 2022'!AJ27*1000/'Data 2022'!C27)</f>
        <v>4.1830102785810404</v>
      </c>
      <c r="AO27" s="119">
        <f>+IF('Data 2022'!AJ27=0,"",'Data 2022'!AK27*1000000/'Data 2022'!C27)</f>
        <v>919.05975319953041</v>
      </c>
      <c r="AP27" s="119">
        <f>+IF('Data 2022'!AM27=0,"",('Data 2022'!AN27)*1000000/'Data 2022'!AM27)</f>
        <v>40000</v>
      </c>
      <c r="AQ27" s="119" t="e">
        <f>+IF('Data 2022'!AM27=0,"",('Data 2022'!AN27-'Data 2022'!#REF!)*1000000/'Data 2022'!AM27)</f>
        <v>#REF!</v>
      </c>
      <c r="AR27" s="120">
        <f>+IF('Data 2022'!AM27=0,"",'Data 2022'!AM27*1000/'Data 2022'!C27)</f>
        <v>0.42946717439230397</v>
      </c>
      <c r="AS27" s="119">
        <f>+IF('Data 2022'!AM27=0,"",'Data 2022'!AN27*1000000/'Data 2022'!C27)</f>
        <v>17.178686975692159</v>
      </c>
      <c r="AT27" s="119">
        <f>+IF('Data 2022'!AO27=0,"",('Data 2022'!AP27)*1000000/'Data 2022'!AO27)</f>
        <v>66787.00361010831</v>
      </c>
      <c r="AU27" s="119" t="e">
        <f>+IF('Data 2022'!AO27=0,"",('Data 2022'!AP27-'Data 2022'!#REF!)*1000000/'Data 2022'!AO27)</f>
        <v>#REF!</v>
      </c>
      <c r="AV27" s="120">
        <f>+IF('Data 2022'!AO27=0,"",'Data 2022'!AO27*1000/'Data 2022'!C27)</f>
        <v>1.5861654307555759</v>
      </c>
      <c r="AW27" s="119">
        <f>+IF('Data 2022'!AO27=0,"",'Data 2022'!AP27*1000000/'Data 2022'!C27)</f>
        <v>105.93523635010165</v>
      </c>
      <c r="AX27" s="119">
        <f>+IF('Data 2022'!U27=0,"",('Data 2022'!V27)*1000000/'Data 2022'!U27)</f>
        <v>499999.99999999994</v>
      </c>
      <c r="AY27" s="119">
        <f>+IF('Data 2022'!U27=0,"",('Data 2022'!V27-'Data 2022'!W27)*1000000/'Data 2022'!U27)</f>
        <v>284946.2365591398</v>
      </c>
      <c r="AZ27" s="120">
        <f>+IF('Data 2022'!U27=0,"",'Data 2022'!U27*1000/'Data 2022'!C27)</f>
        <v>0.53253929624645691</v>
      </c>
      <c r="BA27" s="119">
        <f>+IF('Data 2022'!U27=0,"",'Data 2022'!V27*1000000/'Data 2022'!C27)</f>
        <v>266.26964812322842</v>
      </c>
      <c r="BB27" s="119">
        <f>+IF(AT27="","",+IF('Data 2022'!BC27=0,0,('Data 2022'!BD27)*1000000/'Data 2022'!BC27))</f>
        <v>384396.04605691938</v>
      </c>
      <c r="BC27" s="119" t="e">
        <f>+IF(AU27="","",+IF('Data 2022'!BC27=0,"",('Data 2022'!BD27-'Data 2022'!BE27)*1000000/'Data 2022'!BC27))</f>
        <v>#REF!</v>
      </c>
      <c r="BD27" s="120">
        <f>+IF(AV27="","",IF('Data 2022'!BC27=0,"",'Data 2022'!BC27*1000/'Data 2022'!C27))</f>
        <v>21.086265639762935</v>
      </c>
      <c r="BE27" s="119">
        <f>+IF(AW27="","",IF('Data 2022'!BC27=0,"",('Data 2022'!BD27-'Data 2022'!BE27)*1000000/'Data 2022'!C27))</f>
        <v>6945.0568328227455</v>
      </c>
      <c r="BF27" s="119">
        <f>+IF('Data 2022'!BC27-'Data 2022'!BF27=0,"",('Data 2022'!BD27-'Data 2022'!BG27)*1000000/('Data 2022'!BC27-'Data 2022'!BF27))</f>
        <v>418568.34013932256</v>
      </c>
      <c r="BG27" s="119" t="e">
        <f>+IF('Data 2022'!BC27-'Data 2022'!BF27=0,"",('Data 2022'!BD27-'Data 2022'!BE27-'Data 2022'!BG27-'Data 2022'!#REF!)*1000000/('Data 2022'!BC27-'Data 2022'!BF27))</f>
        <v>#REF!</v>
      </c>
      <c r="BH27" s="120">
        <f>+IF('Data 2022'!BC27-'Data 2022'!BF27=0,"",('Data 2022'!BC27-'Data 2022'!BF27)*1000/'Data 2022'!C27)</f>
        <v>19.070633034615053</v>
      </c>
      <c r="BI27" s="119" t="e">
        <f>+IF('Data 2022'!BC27-'Data 2022'!BF27=0,"",('Data 2022'!BD27-'Data 2022'!BE27-'Data 2022'!BG27-'Data 2022'!#REF!)*1000000/'Data 2022'!C27)</f>
        <v>#REF!</v>
      </c>
      <c r="BJ27" s="119">
        <f>+IF('Data 2022'!BF27=0,"",('Data 2022'!BG27)*1000000/'Data 2022'!BF27)</f>
        <v>61079.545454545449</v>
      </c>
      <c r="BK27" s="119" t="e">
        <f>+IF('Data 2022'!BF27=0,"",('Data 2022'!BG27-'Data 2022'!#REF!)*1000000/'Data 2022'!BF27)</f>
        <v>#REF!</v>
      </c>
      <c r="BL27" s="120">
        <f>+IF('Data 2022'!BF27=0,"",'Data 2022'!BF27*1000/'Data 2022'!C27)</f>
        <v>2.0156326051478799</v>
      </c>
      <c r="BM27" s="119" t="e">
        <f>+IF('Data 2022'!BF27=0,"",('Data 2022'!BG27-'Data 2022'!#REF!)*1000000/'Data 2022'!C27)</f>
        <v>#REF!</v>
      </c>
      <c r="BN27" s="119">
        <f>+IF('Data 2022'!L27+'Data 2022'!O27+'Data 2022'!X27+'Data 2022'!AA27=0,"",('Data 2022'!M27+'Data 2022'!P27+'Data 2022'!Y27+'Data 2022'!AB27)*1000000/('Data 2022'!L27+'Data 2022'!O27+'Data 2022'!X27+'Data 2022'!AA27))</f>
        <v>752117.86372007371</v>
      </c>
      <c r="BO27" s="119">
        <f>+IF('Data 2022'!L27+'Data 2022'!O27+'Data 2022'!X27+'Data 2022'!AA27=0,"",('Data 2022'!M27-'Data 2022'!N27+'Data 2022'!P27-'Data 2022'!Q27+'Data 2022'!Y27-'Data 2022'!Z27+'Data 2022'!AB27-'Data 2022'!AC27)*1000000/('Data 2022'!L27+'Data 2022'!O27+'Data 2022'!X27+'Data 2022'!AA27))</f>
        <v>627219.1528545121</v>
      </c>
      <c r="BP27" s="120">
        <f>+('Data 2022'!L27+'Data 2022'!O27+'Data 2022'!X27+'Data 2022'!AA27)*1000/'Data 2022'!C27</f>
        <v>7.773355856500701</v>
      </c>
      <c r="BQ27" s="119">
        <f>+('Data 2022'!M27-'Data 2022'!N27+'Data 2022'!P27-'Data 2022'!Q27+'Data 2022'!Y27-'Data 2022'!Z27+'Data 2022'!AB27-'Data 2022'!AC27)*1000000/('Data 2022'!C27)</f>
        <v>4875.5976751510298</v>
      </c>
      <c r="BR27" s="122">
        <f>+IF('Data 2022'!AU27=0,"",'Data 2022'!AU27*1000/'Data 2022'!$C27)</f>
        <v>1.1166146534199903</v>
      </c>
      <c r="BS27" s="122">
        <f>+IF('Data 2022'!AV27=0,"",'Data 2022'!AV27*1000/'Data 2022'!$C27)</f>
        <v>0.14315572479743466</v>
      </c>
      <c r="BT27" s="122">
        <f>+IF('Data 2022'!AS27=0,"",'Data 2022'!AS27*1000/'Data 2022'!$C27)</f>
        <v>8.5893434878460795E-2</v>
      </c>
      <c r="BU27" s="122" t="str">
        <f>+IF('Data 2022'!AT27=0,"",'Data 2022'!AT27*1000/'Data 2022'!$C27)</f>
        <v/>
      </c>
      <c r="BV27" s="122">
        <f>+IF('Data 2022'!AU27=0,"",'Data 2022'!AU27*1000/'Data 2022'!$C27)</f>
        <v>1.1166146534199903</v>
      </c>
      <c r="BW27" s="122">
        <f>+IF('Data 2022'!AV27=0,"",'Data 2022'!AV27*1000/'Data 2022'!$C27)</f>
        <v>0.14315572479743466</v>
      </c>
      <c r="BX27" s="122">
        <f>+IF('Data 2022'!AW27=0,"",'Data 2022'!AW27*1000/'Data 2022'!$C27)</f>
        <v>0.28631144959486932</v>
      </c>
      <c r="BY27" s="122">
        <f>+IF('Data 2022'!AX27=0,"",'Data 2022'!AX27*1000/'Data 2022'!$C27)</f>
        <v>2.8631144959486932E-2</v>
      </c>
      <c r="BZ27" s="122">
        <f>+IF('Data 2022'!AY27=0,"",'Data 2022'!AY27*1000/'Data 2022'!$C27)</f>
        <v>0.48672946431127778</v>
      </c>
      <c r="CA27" s="122">
        <f>+IF('Data 2022'!AZ27=0,"",'Data 2022'!AZ27*1000/'Data 2022'!$C27)</f>
        <v>2.8631144959486932E-2</v>
      </c>
      <c r="CB27" s="122">
        <f>+IF('Data 2022'!BA27=0,"",'Data 2022'!BA27*1000/'Data 2022'!$C27)</f>
        <v>2.0041801471640852</v>
      </c>
      <c r="CC27" s="122">
        <f>+IF('Data 2022'!BB27=0,"",'Data 2022'!BB27*1000/'Data 2022'!$C27)</f>
        <v>0.20041801471640852</v>
      </c>
    </row>
    <row r="28" spans="1:81" x14ac:dyDescent="0.25">
      <c r="A28" s="92" t="s">
        <v>23</v>
      </c>
      <c r="B28" s="119">
        <f>+IF('Data 2022'!D28=0,"",('Data 2022'!E28)*1000000/'Data 2022'!D28)</f>
        <v>340827.33812949638</v>
      </c>
      <c r="C28" s="119" t="e">
        <f>+IF('Data 2022'!D28=0,"",('Data 2022'!E28-'Data 2022'!#REF!)*1000000/'Data 2022'!D28)</f>
        <v>#REF!</v>
      </c>
      <c r="D28" s="120">
        <f>+IF('Data 2022'!D28=0,"",'Data 2022'!D28*1000/'Data 2022'!C28)</f>
        <v>1.8055465350392934</v>
      </c>
      <c r="E28" s="119">
        <f>+IF('Data 2022'!D28=0,"",'Data 2022'!E28*1000000/'Data 2022'!C28)</f>
        <v>615.37961940637786</v>
      </c>
      <c r="F28" s="121">
        <f>+IF('Data 2022'!F28=0,"",('Data 2022'!G28)*1000000/'Data 2022'!F28)</f>
        <v>333333.33333333337</v>
      </c>
      <c r="G28" s="121">
        <f>+IF('Data 2022'!F28=0,"",('Data 2022'!G28-'Data 2022'!H28)*1000000/'Data 2022'!F28)</f>
        <v>-1083333.3333333333</v>
      </c>
      <c r="H28" s="120">
        <f>+IF('Data 2022'!F28=0,"",'Data 2022'!F28*1000/'Data 2022'!C28)</f>
        <v>3.8968630252646616E-2</v>
      </c>
      <c r="I28" s="119">
        <f>+IF('Data 2022'!F28=0,"",'Data 2022'!G28*1000000/'Data 2022'!C28)</f>
        <v>12.989543417548873</v>
      </c>
      <c r="J28" s="119">
        <f>+IF('Data 2022'!I28=0,"",('Data 2022'!J28)*1000000/'Data 2022'!I28)</f>
        <v>1759689.9224806202</v>
      </c>
      <c r="K28" s="119">
        <f>+IF('Data 2022'!I28=0,"",('Data 2022'!J28-'Data 2022'!K28)*1000000/'Data 2022'!I28)</f>
        <v>1387596.8992248061</v>
      </c>
      <c r="L28" s="120">
        <f>+IF('Data 2022'!I28=0,"",'Data 2022'!I28*1000/'Data 2022'!C28)</f>
        <v>0.41891277521595116</v>
      </c>
      <c r="M28" s="119">
        <f>+IF('Data 2022'!I28=0,"",'Data 2022'!J28*1000000/'Data 2022'!C28)</f>
        <v>737.15658894589853</v>
      </c>
      <c r="N28" s="119">
        <f>+IF('Data 2022'!L28=0,"",('Data 2022'!M28)*1000000/'Data 2022'!L28)</f>
        <v>729277.56653992401</v>
      </c>
      <c r="O28" s="119">
        <f>+IF('Data 2022'!L28=0,"",('Data 2022'!M28-'Data 2022'!N28)*1000000/'Data 2022'!L28)</f>
        <v>662357.4144486693</v>
      </c>
      <c r="P28" s="120">
        <f>+IF('Data 2022'!L28=0,"",'Data 2022'!L28*1000/'Data 2022'!C28)</f>
        <v>4.2703123985191924</v>
      </c>
      <c r="Q28" s="119">
        <f>+IF('Data 2022'!L28=0,"",'Data 2022'!M28*1000000/'Data 2022'!C28)</f>
        <v>3114.2430343573424</v>
      </c>
      <c r="R28" s="119">
        <f>+IF('Data 2022'!O28=0,"",('Data 2022'!P28)*1000000/'Data 2022'!O28)</f>
        <v>73298.429319371731</v>
      </c>
      <c r="S28" s="119">
        <f>+IF('Data 2022'!O28=0,"",('Data 2022'!P28-'Data 2022'!Q28)*1000000/'Data 2022'!O28)</f>
        <v>72425.828970331597</v>
      </c>
      <c r="T28" s="120">
        <f>+IF('Data 2022'!O28=0,"",'Data 2022'!O28*1000/'Data 2022'!C28)</f>
        <v>7.4430083782555041</v>
      </c>
      <c r="U28" s="119">
        <f>+IF('Data 2022'!O28=0,"",'Data 2022'!P28*1000000/'Data 2022'!C28)</f>
        <v>545.56082353705267</v>
      </c>
      <c r="V28" s="119">
        <f>+IF('Data 2022'!X28=0,"",('Data 2022'!Y28)*1000000/'Data 2022'!X28)</f>
        <v>1190709.0464547677</v>
      </c>
      <c r="W28" s="119">
        <f>+IF('Data 2022'!X28=0,"",('Data 2022'!Y28-'Data 2022'!Z28)*1000000/'Data 2022'!X28)</f>
        <v>1007334.9633251834</v>
      </c>
      <c r="X28" s="120">
        <f>+IF('Data 2022'!X28=0,"",'Data 2022'!X28*1000/'Data 2022'!C28)</f>
        <v>1.3281808144443723</v>
      </c>
      <c r="Y28" s="119">
        <f>+IF('Data 2022'!X28=0,"",'Data 2022'!Y28*1000000/'Data 2022'!C28)</f>
        <v>1581.4769110865752</v>
      </c>
      <c r="Z28" s="119">
        <f>+IF('Data 2022'!AA28=0,"",('Data 2022'!AB28)*1000000/'Data 2022'!AA28)</f>
        <v>857493.85749385739</v>
      </c>
      <c r="AA28" s="119">
        <f>+IF('Data 2022'!AA28=0,"",('Data 2022'!AB28-'Data 2022'!AC28)*1000000/'Data 2022'!AA28)</f>
        <v>759213.75921375921</v>
      </c>
      <c r="AB28" s="120">
        <f>+IF('Data 2022'!AA28=0,"",'Data 2022'!AA28*1000/'Data 2022'!C28)</f>
        <v>1.3216860427355979</v>
      </c>
      <c r="AC28" s="119">
        <f>+IF('Data 2022'!AA28=0,"",'Data 2022'!AB28*1000000/'Data 2022'!C28)</f>
        <v>1133.3376631811391</v>
      </c>
      <c r="AD28" s="119">
        <f>+IF('Data 2022'!AD28=0,"",('Data 2022'!AE28)*1000000/'Data 2022'!AD28)</f>
        <v>16267.942583732058</v>
      </c>
      <c r="AE28" s="119">
        <f>+IF('Data 2022'!AD28=0,"",('Data 2022'!AE28-'Data 2022'!AF28)*1000000/'Data 2022'!AD28)</f>
        <v>16267.942583732058</v>
      </c>
      <c r="AF28" s="120">
        <f>+IF('Data 2022'!AD28=0,"",'Data 2022'!AD28*1000/'Data 2022'!C28)</f>
        <v>3.393518217834643</v>
      </c>
      <c r="AG28" s="119">
        <f>+IF('Data 2022'!AD28=0,"",'Data 2022'!AE28*1000000/'Data 2022'!C28)</f>
        <v>55.205559524582711</v>
      </c>
      <c r="AH28" s="119">
        <f>+IF('Data 2022'!AG28=0,"",('Data 2022'!AH28)*1000000/'Data 2022'!AG28)</f>
        <v>183235.86744639376</v>
      </c>
      <c r="AI28" s="119">
        <f>+IF('Data 2022'!AG28=0,"",('Data 2022'!AH28-'Data 2022'!AI28)*1000000/'Data 2022'!AG28)</f>
        <v>179337.23196881096</v>
      </c>
      <c r="AJ28" s="120">
        <f>+IF('Data 2022'!AG28=0,"",'Data 2022'!AG28*1000/'Data 2022'!C28)</f>
        <v>1.6659089433006429</v>
      </c>
      <c r="AK28" s="119">
        <f>+IF('Data 2022'!AG28=0,"",'Data 2022'!AH28*1000000/'Data 2022'!C28)</f>
        <v>305.25427031239855</v>
      </c>
      <c r="AL28" s="119">
        <f>+IF('Data 2022'!AJ28=0,"",('Data 2022'!AK28)*1000000/'Data 2022'!AJ28)</f>
        <v>211788.2117882118</v>
      </c>
      <c r="AM28" s="119">
        <f>+IF('Data 2022'!AJ28=0,"",('Data 2022'!AK28-'Data 2022'!AL28)*1000000/'Data 2022'!AJ28)</f>
        <v>211788.2117882118</v>
      </c>
      <c r="AN28" s="120">
        <f>+IF('Data 2022'!AJ28=0,"",'Data 2022'!AJ28*1000/'Data 2022'!C28)</f>
        <v>3.2506332402416054</v>
      </c>
      <c r="AO28" s="119">
        <f>+IF('Data 2022'!AJ28=0,"",'Data 2022'!AK28*1000000/'Data 2022'!C28)</f>
        <v>688.44580113009033</v>
      </c>
      <c r="AP28" s="119">
        <f>+IF('Data 2022'!AM28=0,"",('Data 2022'!AN28)*1000000/'Data 2022'!AM28)</f>
        <v>84415.58441558441</v>
      </c>
      <c r="AQ28" s="119" t="e">
        <f>+IF('Data 2022'!AM28=0,"",('Data 2022'!AN28-'Data 2022'!#REF!)*1000000/'Data 2022'!AM28)</f>
        <v>#REF!</v>
      </c>
      <c r="AR28" s="120">
        <f>+IF('Data 2022'!AM28=0,"",'Data 2022'!AM28*1000/'Data 2022'!C28)</f>
        <v>0.50009742157563164</v>
      </c>
      <c r="AS28" s="119">
        <f>+IF('Data 2022'!AM28=0,"",'Data 2022'!AN28*1000000/'Data 2022'!C28)</f>
        <v>42.216016107033838</v>
      </c>
      <c r="AT28" s="119">
        <f>+IF('Data 2022'!AO28=0,"",('Data 2022'!AP28)*1000000/'Data 2022'!AO28)</f>
        <v>79207.920792079211</v>
      </c>
      <c r="AU28" s="119" t="e">
        <f>+IF('Data 2022'!AO28=0,"",('Data 2022'!AP28-'Data 2022'!#REF!)*1000000/'Data 2022'!AO28)</f>
        <v>#REF!</v>
      </c>
      <c r="AV28" s="120">
        <f>+IF('Data 2022'!AO28=0,"",'Data 2022'!AO28*1000/'Data 2022'!C28)</f>
        <v>0.98395791387932718</v>
      </c>
      <c r="AW28" s="119">
        <f>+IF('Data 2022'!AO28=0,"",'Data 2022'!AP28*1000000/'Data 2022'!C28)</f>
        <v>77.937260505293239</v>
      </c>
      <c r="AX28" s="119">
        <f>+IF('Data 2022'!U28=0,"",('Data 2022'!V28)*1000000/'Data 2022'!U28)</f>
        <v>696078.43137254904</v>
      </c>
      <c r="AY28" s="119">
        <f>+IF('Data 2022'!U28=0,"",('Data 2022'!V28-'Data 2022'!W28)*1000000/'Data 2022'!U28)</f>
        <v>348039.21568627452</v>
      </c>
      <c r="AZ28" s="120">
        <f>+IF('Data 2022'!U28=0,"",'Data 2022'!U28*1000/'Data 2022'!C28)</f>
        <v>0.33123335714749624</v>
      </c>
      <c r="BA28" s="119">
        <f>+IF('Data 2022'!U28=0,"",'Data 2022'!V28*1000000/'Data 2022'!C28)</f>
        <v>230.56439566149251</v>
      </c>
      <c r="BB28" s="119">
        <f>+IF(AT28="","",+IF('Data 2022'!BC28=0,0,('Data 2022'!BD28)*1000000/'Data 2022'!BC28))</f>
        <v>346623.91093901265</v>
      </c>
      <c r="BC28" s="119" t="e">
        <f>+IF(AU28="","",+IF('Data 2022'!BC28=0,"",('Data 2022'!BD28-'Data 2022'!BE28)*1000000/'Data 2022'!BC28))</f>
        <v>#REF!</v>
      </c>
      <c r="BD28" s="120">
        <f>+IF(AV28="","",IF('Data 2022'!BC28=0,"",'Data 2022'!BC28*1000/'Data 2022'!C28))</f>
        <v>26.836396700655968</v>
      </c>
      <c r="BE28" s="119">
        <f>+IF(AW28="","",IF('Data 2022'!BC28=0,"",('Data 2022'!BD28-'Data 2022'!BE28)*1000000/'Data 2022'!C28))</f>
        <v>8287.3287003961814</v>
      </c>
      <c r="BF28" s="119">
        <f>+IF('Data 2022'!BC28-'Data 2022'!BF28=0,"",('Data 2022'!BD28-'Data 2022'!BG28)*1000000/('Data 2022'!BC28-'Data 2022'!BF28))</f>
        <v>362174.97117971058</v>
      </c>
      <c r="BG28" s="119" t="e">
        <f>+IF('Data 2022'!BC28-'Data 2022'!BF28=0,"",('Data 2022'!BD28-'Data 2022'!BE28-'Data 2022'!BG28-'Data 2022'!#REF!)*1000000/('Data 2022'!BC28-'Data 2022'!BF28))</f>
        <v>#REF!</v>
      </c>
      <c r="BH28" s="120">
        <f>+IF('Data 2022'!BC28-'Data 2022'!BF28=0,"",('Data 2022'!BC28-'Data 2022'!BF28)*1000/'Data 2022'!C28)</f>
        <v>25.352341365201006</v>
      </c>
      <c r="BI28" s="119" t="e">
        <f>+IF('Data 2022'!BC28-'Data 2022'!BF28=0,"",('Data 2022'!BD28-'Data 2022'!BE28-'Data 2022'!BG28-'Data 2022'!#REF!)*1000000/'Data 2022'!C28)</f>
        <v>#REF!</v>
      </c>
      <c r="BJ28" s="119">
        <f>+IF('Data 2022'!BF28=0,"",('Data 2022'!BG28)*1000000/'Data 2022'!BF28)</f>
        <v>80962.800875273519</v>
      </c>
      <c r="BK28" s="119" t="e">
        <f>+IF('Data 2022'!BF28=0,"",('Data 2022'!BG28-'Data 2022'!#REF!)*1000000/'Data 2022'!BF28)</f>
        <v>#REF!</v>
      </c>
      <c r="BL28" s="120">
        <f>+IF('Data 2022'!BF28=0,"",'Data 2022'!BF28*1000/'Data 2022'!C28)</f>
        <v>1.4840553354549588</v>
      </c>
      <c r="BM28" s="119" t="e">
        <f>+IF('Data 2022'!BF28=0,"",('Data 2022'!BG28-'Data 2022'!#REF!)*1000000/'Data 2022'!C28)</f>
        <v>#REF!</v>
      </c>
      <c r="BN28" s="119">
        <f>+IF('Data 2022'!L28+'Data 2022'!O28+'Data 2022'!X28+'Data 2022'!AA28=0,"",('Data 2022'!M28+'Data 2022'!P28+'Data 2022'!Y28+'Data 2022'!AB28)*1000000/('Data 2022'!L28+'Data 2022'!O28+'Data 2022'!X28+'Data 2022'!AA28))</f>
        <v>443816.41419850785</v>
      </c>
      <c r="BO28" s="119">
        <f>+IF('Data 2022'!L28+'Data 2022'!O28+'Data 2022'!X28+'Data 2022'!AA28=0,"",('Data 2022'!M28-'Data 2022'!N28+'Data 2022'!P28-'Data 2022'!Q28+'Data 2022'!Y28-'Data 2022'!Z28+'Data 2022'!AB28-'Data 2022'!AC28)*1000000/('Data 2022'!L28+'Data 2022'!O28+'Data 2022'!X28+'Data 2022'!AA28))</f>
        <v>397467.78204838349</v>
      </c>
      <c r="BP28" s="120">
        <f>+('Data 2022'!L28+'Data 2022'!O28+'Data 2022'!X28+'Data 2022'!AA28)*1000/'Data 2022'!C28</f>
        <v>14.363187633954665</v>
      </c>
      <c r="BQ28" s="119">
        <f>+('Data 2022'!M28-'Data 2022'!N28+'Data 2022'!P28-'Data 2022'!Q28+'Data 2022'!Y28-'Data 2022'!Z28+'Data 2022'!AB28-'Data 2022'!AC28)*1000000/('Data 2022'!C28)</f>
        <v>5708.9043320127294</v>
      </c>
      <c r="BR28" s="122">
        <f>+IF('Data 2022'!AU28=0,"",'Data 2022'!AU28*1000/'Data 2022'!$C28)</f>
        <v>1.9159576540884589</v>
      </c>
      <c r="BS28" s="122">
        <f>+IF('Data 2022'!AV28=0,"",'Data 2022'!AV28*1000/'Data 2022'!$C28)</f>
        <v>0.48710787815808276</v>
      </c>
      <c r="BT28" s="122">
        <f>+IF('Data 2022'!AS28=0,"",'Data 2022'!AS28*1000/'Data 2022'!$C28)</f>
        <v>0.38968630252646619</v>
      </c>
      <c r="BU28" s="122">
        <f>+IF('Data 2022'!AT28=0,"",'Data 2022'!AT28*1000/'Data 2022'!$C28)</f>
        <v>0.357212443982594</v>
      </c>
      <c r="BV28" s="122">
        <f>+IF('Data 2022'!AU28=0,"",'Data 2022'!AU28*1000/'Data 2022'!$C28)</f>
        <v>1.9159576540884589</v>
      </c>
      <c r="BW28" s="122">
        <f>+IF('Data 2022'!AV28=0,"",'Data 2022'!AV28*1000/'Data 2022'!$C28)</f>
        <v>0.48710787815808276</v>
      </c>
      <c r="BX28" s="122">
        <f>+IF('Data 2022'!AW28=0,"",'Data 2022'!AW28*1000/'Data 2022'!$C28)</f>
        <v>0.61700331233357153</v>
      </c>
      <c r="BY28" s="122">
        <f>+IF('Data 2022'!AX28=0,"",'Data 2022'!AX28*1000/'Data 2022'!$C28)</f>
        <v>0.19484315126323309</v>
      </c>
      <c r="BZ28" s="122">
        <f>+IF('Data 2022'!AY28=0,"",'Data 2022'!AY28*1000/'Data 2022'!$C28)</f>
        <v>0.94174189777229333</v>
      </c>
      <c r="CA28" s="122">
        <f>+IF('Data 2022'!AZ28=0,"",'Data 2022'!AZ28*1000/'Data 2022'!$C28)</f>
        <v>0.32473858543872181</v>
      </c>
      <c r="CB28" s="122">
        <f>+IF('Data 2022'!BA28=0,"",'Data 2022'!BA28*1000/'Data 2022'!$C28)</f>
        <v>3.8968630252646621</v>
      </c>
      <c r="CC28" s="122">
        <f>+IF('Data 2022'!BB28=0,"",'Data 2022'!BB28*1000/'Data 2022'!$C28)</f>
        <v>1.3963759173865038</v>
      </c>
    </row>
    <row r="29" spans="1:81" x14ac:dyDescent="0.25">
      <c r="A29" s="92" t="s">
        <v>25</v>
      </c>
      <c r="B29" s="119">
        <f>+IF('Data 2022'!D29=0,"",('Data 2022'!E29)*1000000/'Data 2022'!D29)</f>
        <v>318181.81818181818</v>
      </c>
      <c r="C29" s="119" t="e">
        <f>+IF('Data 2022'!D29=0,"",('Data 2022'!E29-'Data 2022'!#REF!)*1000000/'Data 2022'!D29)</f>
        <v>#REF!</v>
      </c>
      <c r="D29" s="120">
        <f>+IF('Data 2022'!D29=0,"",'Data 2022'!D29*1000/'Data 2022'!C29)</f>
        <v>1.6300744842647117</v>
      </c>
      <c r="E29" s="119">
        <f>+IF('Data 2022'!D29=0,"",'Data 2022'!E29*1000000/'Data 2022'!C29)</f>
        <v>518.66006317513552</v>
      </c>
      <c r="F29" s="121">
        <f>+IF('Data 2022'!F29=0,"",('Data 2022'!G29)*1000000/'Data 2022'!F29)</f>
        <v>78947.368421052641</v>
      </c>
      <c r="G29" s="121">
        <f>+IF('Data 2022'!F29=0,"",('Data 2022'!G29-'Data 2022'!H29)*1000000/'Data 2022'!F29)</f>
        <v>78947.368421052641</v>
      </c>
      <c r="H29" s="120">
        <f>+IF('Data 2022'!F29=0,"",'Data 2022'!F29*1000/'Data 2022'!C29)</f>
        <v>1.1855087158288811</v>
      </c>
      <c r="I29" s="119">
        <f>+IF('Data 2022'!F29=0,"",'Data 2022'!G29*1000000/'Data 2022'!C29)</f>
        <v>93.592793354911677</v>
      </c>
      <c r="J29" s="119">
        <f>+IF('Data 2022'!I29=0,"",('Data 2022'!J29)*1000000/'Data 2022'!I29)</f>
        <v>1390000</v>
      </c>
      <c r="K29" s="119">
        <f>+IF('Data 2022'!I29=0,"",('Data 2022'!J29-'Data 2022'!K29)*1000000/'Data 2022'!I29)</f>
        <v>1260000</v>
      </c>
      <c r="L29" s="120">
        <f>+IF('Data 2022'!I29=0,"",'Data 2022'!I29*1000/'Data 2022'!C29)</f>
        <v>0.38996997231213198</v>
      </c>
      <c r="M29" s="119">
        <f>+IF('Data 2022'!I29=0,"",'Data 2022'!J29*1000000/'Data 2022'!C29)</f>
        <v>542.05826151386339</v>
      </c>
      <c r="N29" s="119">
        <f>+IF('Data 2022'!L29=0,"",('Data 2022'!M29)*1000000/'Data 2022'!L29)</f>
        <v>594636.01532567048</v>
      </c>
      <c r="O29" s="119">
        <f>+IF('Data 2022'!L29=0,"",('Data 2022'!M29-'Data 2022'!N29)*1000000/'Data 2022'!L29)</f>
        <v>547126.43678160908</v>
      </c>
      <c r="P29" s="120">
        <f>+IF('Data 2022'!L29=0,"",'Data 2022'!L29*1000/'Data 2022'!C29)</f>
        <v>2.5445540693366611</v>
      </c>
      <c r="Q29" s="119">
        <f>+IF('Data 2022'!L29=0,"",'Data 2022'!M29*1000000/'Data 2022'!C29)</f>
        <v>1513.0834925710719</v>
      </c>
      <c r="R29" s="119">
        <f>+IF('Data 2022'!O29=0,"",('Data 2022'!P29)*1000000/'Data 2022'!O29)</f>
        <v>45367.412140575078</v>
      </c>
      <c r="S29" s="119">
        <f>+IF('Data 2022'!O29=0,"",('Data 2022'!P29-'Data 2022'!Q29)*1000000/'Data 2022'!O29)</f>
        <v>44408.945686900952</v>
      </c>
      <c r="T29" s="120">
        <f>+IF('Data 2022'!O29=0,"",'Data 2022'!O29*1000/'Data 2022'!C29)</f>
        <v>12.20606013336973</v>
      </c>
      <c r="U29" s="119">
        <f>+IF('Data 2022'!O29=0,"",'Data 2022'!P29*1000000/'Data 2022'!C29)</f>
        <v>553.75736068322738</v>
      </c>
      <c r="V29" s="119">
        <f>+IF('Data 2022'!X29=0,"",('Data 2022'!Y29)*1000000/'Data 2022'!X29)</f>
        <v>1096969.696969697</v>
      </c>
      <c r="W29" s="119">
        <f>+IF('Data 2022'!X29=0,"",('Data 2022'!Y29-'Data 2022'!Z29)*1000000/'Data 2022'!X29)</f>
        <v>1009090.9090909092</v>
      </c>
      <c r="X29" s="120">
        <f>+IF('Data 2022'!X29=0,"",'Data 2022'!X29*1000/'Data 2022'!C29)</f>
        <v>1.2869009086300356</v>
      </c>
      <c r="Y29" s="119">
        <f>+IF('Data 2022'!X29=0,"",'Data 2022'!Y29*1000000/'Data 2022'!C29)</f>
        <v>1411.6912997699178</v>
      </c>
      <c r="Z29" s="119">
        <f>+IF('Data 2022'!AA29=0,"",('Data 2022'!AB29)*1000000/'Data 2022'!AA29)</f>
        <v>639676.11336032394</v>
      </c>
      <c r="AA29" s="119">
        <f>+IF('Data 2022'!AA29=0,"",('Data 2022'!AB29-'Data 2022'!AC29)*1000000/'Data 2022'!AA29)</f>
        <v>594331.98380566796</v>
      </c>
      <c r="AB29" s="120">
        <f>+IF('Data 2022'!AA29=0,"",'Data 2022'!AA29*1000/'Data 2022'!C29)</f>
        <v>2.4080645790274149</v>
      </c>
      <c r="AC29" s="119">
        <f>+IF('Data 2022'!AA29=0,"",'Data 2022'!AB29*1000000/'Data 2022'!C29)</f>
        <v>1540.3813906329212</v>
      </c>
      <c r="AD29" s="119">
        <f>+IF('Data 2022'!AD29=0,"",('Data 2022'!AE29)*1000000/'Data 2022'!AD29)</f>
        <v>26423.690205011389</v>
      </c>
      <c r="AE29" s="119">
        <f>+IF('Data 2022'!AD29=0,"",('Data 2022'!AE29-'Data 2022'!AF29)*1000000/'Data 2022'!AD29)</f>
        <v>26423.690205011389</v>
      </c>
      <c r="AF29" s="120">
        <f>+IF('Data 2022'!AD29=0,"",'Data 2022'!AD29*1000/'Data 2022'!C29)</f>
        <v>4.2799204461256481</v>
      </c>
      <c r="AG29" s="119">
        <f>+IF('Data 2022'!AD29=0,"",'Data 2022'!AE29*1000000/'Data 2022'!C29)</f>
        <v>113.09129197051827</v>
      </c>
      <c r="AH29" s="119">
        <f>+IF('Data 2022'!AG29=0,"",('Data 2022'!AH29)*1000000/'Data 2022'!AG29)</f>
        <v>127014.21800947867</v>
      </c>
      <c r="AI29" s="119">
        <f>+IF('Data 2022'!AG29=0,"",('Data 2022'!AH29-'Data 2022'!AI29)*1000000/'Data 2022'!AG29)</f>
        <v>127014.21800947867</v>
      </c>
      <c r="AJ29" s="120">
        <f>+IF('Data 2022'!AG29=0,"",'Data 2022'!AG29*1000/'Data 2022'!C29)</f>
        <v>2.0570916039464962</v>
      </c>
      <c r="AK29" s="119">
        <f>+IF('Data 2022'!AG29=0,"",'Data 2022'!AH29*1000000/'Data 2022'!C29)</f>
        <v>261.27988144912842</v>
      </c>
      <c r="AL29" s="119">
        <f>+IF('Data 2022'!AJ29=0,"",('Data 2022'!AK29)*1000000/'Data 2022'!AJ29)</f>
        <v>157213.9303482587</v>
      </c>
      <c r="AM29" s="119">
        <f>+IF('Data 2022'!AJ29=0,"",('Data 2022'!AK29-'Data 2022'!AL29)*1000000/'Data 2022'!AJ29)</f>
        <v>153233.83084577115</v>
      </c>
      <c r="AN29" s="120">
        <f>+IF('Data 2022'!AJ29=0,"",'Data 2022'!AJ29*1000/'Data 2022'!C29)</f>
        <v>3.9191982217369263</v>
      </c>
      <c r="AO29" s="119">
        <f>+IF('Data 2022'!AJ29=0,"",'Data 2022'!AK29*1000000/'Data 2022'!C29)</f>
        <v>616.15255625316854</v>
      </c>
      <c r="AP29" s="119">
        <f>+IF('Data 2022'!AM29=0,"",('Data 2022'!AN29)*1000000/'Data 2022'!AM29)</f>
        <v>200000</v>
      </c>
      <c r="AQ29" s="119" t="e">
        <f>+IF('Data 2022'!AM29=0,"",('Data 2022'!AN29-'Data 2022'!#REF!)*1000000/'Data 2022'!AM29)</f>
        <v>#REF!</v>
      </c>
      <c r="AR29" s="120">
        <f>+IF('Data 2022'!AM29=0,"",'Data 2022'!AM29*1000/'Data 2022'!C29)</f>
        <v>7.79939944624264E-2</v>
      </c>
      <c r="AS29" s="119">
        <f>+IF('Data 2022'!AM29=0,"",'Data 2022'!AN29*1000000/'Data 2022'!C29)</f>
        <v>15.598798892485279</v>
      </c>
      <c r="AT29" s="119">
        <f>+IF('Data 2022'!AO29=0,"",('Data 2022'!AP29)*1000000/'Data 2022'!AO29)</f>
        <v>280851.06382978725</v>
      </c>
      <c r="AU29" s="119" t="e">
        <f>+IF('Data 2022'!AO29=0,"",('Data 2022'!AP29-'Data 2022'!#REF!)*1000000/'Data 2022'!AO29)</f>
        <v>#REF!</v>
      </c>
      <c r="AV29" s="120">
        <f>+IF('Data 2022'!AO29=0,"",'Data 2022'!AO29*1000/'Data 2022'!C29)</f>
        <v>1.8328588698670203</v>
      </c>
      <c r="AW29" s="119">
        <f>+IF('Data 2022'!AO29=0,"",'Data 2022'!AP29*1000000/'Data 2022'!C29)</f>
        <v>514.76036345201419</v>
      </c>
      <c r="AX29" s="119">
        <f>+IF('Data 2022'!U29=0,"",('Data 2022'!V29)*1000000/'Data 2022'!U29)</f>
        <v>570048.30917874398</v>
      </c>
      <c r="AY29" s="119">
        <f>+IF('Data 2022'!U29=0,"",('Data 2022'!V29-'Data 2022'!W29)*1000000/'Data 2022'!U29)</f>
        <v>265700.48309178749</v>
      </c>
      <c r="AZ29" s="120">
        <f>+IF('Data 2022'!U29=0,"",'Data 2022'!U29*1000/'Data 2022'!C29)</f>
        <v>0.80723784268611321</v>
      </c>
      <c r="BA29" s="119">
        <f>+IF('Data 2022'!U29=0,"",'Data 2022'!V29*1000000/'Data 2022'!C29)</f>
        <v>460.16456732831574</v>
      </c>
      <c r="BB29" s="119">
        <f>+IF(AT29="","",+IF('Data 2022'!BC29=0,0,('Data 2022'!BD29)*1000000/'Data 2022'!BC29))</f>
        <v>235499.49318616965</v>
      </c>
      <c r="BC29" s="119" t="e">
        <f>+IF(AU29="","",+IF('Data 2022'!BC29=0,"",('Data 2022'!BD29-'Data 2022'!BE29)*1000000/'Data 2022'!BC29))</f>
        <v>#REF!</v>
      </c>
      <c r="BD29" s="120">
        <f>+IF(AV29="","",IF('Data 2022'!BC29=0,"",'Data 2022'!BC29*1000/'Data 2022'!C29))</f>
        <v>34.625433841594194</v>
      </c>
      <c r="BE29" s="119">
        <f>+IF(AW29="","",IF('Data 2022'!BC29=0,"",('Data 2022'!BD29-'Data 2022'!BE29)*1000000/'Data 2022'!C29))</f>
        <v>7487.4234683929353</v>
      </c>
      <c r="BF29" s="119">
        <f>+IF('Data 2022'!BC29-'Data 2022'!BF29=0,"",('Data 2022'!BD29-'Data 2022'!BG29)*1000000/('Data 2022'!BC29-'Data 2022'!BF29))</f>
        <v>233043.27095005367</v>
      </c>
      <c r="BG29" s="119" t="e">
        <f>+IF('Data 2022'!BC29-'Data 2022'!BF29=0,"",('Data 2022'!BD29-'Data 2022'!BE29-'Data 2022'!BG29-'Data 2022'!#REF!)*1000000/('Data 2022'!BC29-'Data 2022'!BF29))</f>
        <v>#REF!</v>
      </c>
      <c r="BH29" s="120">
        <f>+IF('Data 2022'!BC29-'Data 2022'!BF29=0,"",('Data 2022'!BC29-'Data 2022'!BF29)*1000/'Data 2022'!C29)</f>
        <v>32.714580977264752</v>
      </c>
      <c r="BI29" s="119" t="e">
        <f>+IF('Data 2022'!BC29-'Data 2022'!BF29=0,"",('Data 2022'!BD29-'Data 2022'!BE29-'Data 2022'!BG29-'Data 2022'!#REF!)*1000000/'Data 2022'!C29)</f>
        <v>#REF!</v>
      </c>
      <c r="BJ29" s="119">
        <f>+IF('Data 2022'!BF29=0,"",('Data 2022'!BG29)*1000000/'Data 2022'!BF29)</f>
        <v>277551.02040816325</v>
      </c>
      <c r="BK29" s="119" t="e">
        <f>+IF('Data 2022'!BF29=0,"",('Data 2022'!BG29-'Data 2022'!#REF!)*1000000/'Data 2022'!BF29)</f>
        <v>#REF!</v>
      </c>
      <c r="BL29" s="120">
        <f>+IF('Data 2022'!BF29=0,"",'Data 2022'!BF29*1000/'Data 2022'!C29)</f>
        <v>1.9108528643294467</v>
      </c>
      <c r="BM29" s="119" t="e">
        <f>+IF('Data 2022'!BF29=0,"",('Data 2022'!BG29-'Data 2022'!#REF!)*1000000/'Data 2022'!C29)</f>
        <v>#REF!</v>
      </c>
      <c r="BN29" s="119">
        <f>+IF('Data 2022'!L29+'Data 2022'!O29+'Data 2022'!X29+'Data 2022'!AA29=0,"",('Data 2022'!M29+'Data 2022'!P29+'Data 2022'!Y29+'Data 2022'!AB29)*1000000/('Data 2022'!L29+'Data 2022'!O29+'Data 2022'!X29+'Data 2022'!AA29))</f>
        <v>272093.02325581393</v>
      </c>
      <c r="BO29" s="119">
        <f>+IF('Data 2022'!L29+'Data 2022'!O29+'Data 2022'!X29+'Data 2022'!AA29=0,"",('Data 2022'!M29-'Data 2022'!N29+'Data 2022'!P29-'Data 2022'!Q29+'Data 2022'!Y29-'Data 2022'!Z29+'Data 2022'!AB29-'Data 2022'!AC29)*1000000/('Data 2022'!L29+'Data 2022'!O29+'Data 2022'!X29+'Data 2022'!AA29))</f>
        <v>252854.12262156449</v>
      </c>
      <c r="BP29" s="120">
        <f>+('Data 2022'!L29+'Data 2022'!O29+'Data 2022'!X29+'Data 2022'!AA29)*1000/'Data 2022'!C29</f>
        <v>18.445579690363843</v>
      </c>
      <c r="BQ29" s="119">
        <f>+('Data 2022'!M29-'Data 2022'!N29+'Data 2022'!P29-'Data 2022'!Q29+'Data 2022'!Y29-'Data 2022'!Z29+'Data 2022'!AB29-'Data 2022'!AC29)*1000000/('Data 2022'!C29)</f>
        <v>4664.0408688530979</v>
      </c>
      <c r="BR29" s="122">
        <f>+IF('Data 2022'!AU29=0,"",'Data 2022'!AU29*1000/'Data 2022'!$C29)</f>
        <v>0.66294895293062439</v>
      </c>
      <c r="BS29" s="122">
        <f>+IF('Data 2022'!AV29=0,"",'Data 2022'!AV29*1000/'Data 2022'!$C29)</f>
        <v>3.89969972312132E-2</v>
      </c>
      <c r="BT29" s="122" t="str">
        <f>+IF('Data 2022'!AS29=0,"",'Data 2022'!AS29*1000/'Data 2022'!$C29)</f>
        <v/>
      </c>
      <c r="BU29" s="122" t="str">
        <f>+IF('Data 2022'!AT29=0,"",'Data 2022'!AT29*1000/'Data 2022'!$C29)</f>
        <v/>
      </c>
      <c r="BV29" s="122">
        <f>+IF('Data 2022'!AU29=0,"",'Data 2022'!AU29*1000/'Data 2022'!$C29)</f>
        <v>0.66294895293062439</v>
      </c>
      <c r="BW29" s="122">
        <f>+IF('Data 2022'!AV29=0,"",'Data 2022'!AV29*1000/'Data 2022'!$C29)</f>
        <v>3.89969972312132E-2</v>
      </c>
      <c r="BX29" s="122">
        <f>+IF('Data 2022'!AW29=0,"",'Data 2022'!AW29*1000/'Data 2022'!$C29)</f>
        <v>0.46796396677455837</v>
      </c>
      <c r="BY29" s="122">
        <f>+IF('Data 2022'!AX29=0,"",'Data 2022'!AX29*1000/'Data 2022'!$C29)</f>
        <v>0.19498498615606599</v>
      </c>
      <c r="BZ29" s="122">
        <f>+IF('Data 2022'!AY29=0,"",'Data 2022'!AY29*1000/'Data 2022'!$C29)</f>
        <v>1.013921928011543</v>
      </c>
      <c r="CA29" s="122">
        <f>+IF('Data 2022'!AZ29=0,"",'Data 2022'!AZ29*1000/'Data 2022'!$C29)</f>
        <v>7.79939944624264E-2</v>
      </c>
      <c r="CB29" s="122">
        <f>+IF('Data 2022'!BA29=0,"",'Data 2022'!BA29*1000/'Data 2022'!$C29)</f>
        <v>2.1448348477167256</v>
      </c>
      <c r="CC29" s="122">
        <f>+IF('Data 2022'!BB29=0,"",'Data 2022'!BB29*1000/'Data 2022'!$C29)</f>
        <v>0.3119759778497056</v>
      </c>
    </row>
    <row r="30" spans="1:81" x14ac:dyDescent="0.25">
      <c r="A30" s="97" t="s">
        <v>26</v>
      </c>
      <c r="B30" s="119">
        <f>+IF('Data 2022'!D30=0,"",('Data 2022'!E30)*1000000/'Data 2022'!D30)</f>
        <v>265517.24137931032</v>
      </c>
      <c r="C30" s="119" t="e">
        <f>+IF('Data 2022'!D30=0,"",('Data 2022'!E30-'Data 2022'!#REF!)*1000000/'Data 2022'!D30)</f>
        <v>#REF!</v>
      </c>
      <c r="D30" s="120">
        <f>+IF('Data 2022'!D30=0,"",'Data 2022'!D30*1000/'Data 2022'!C30)</f>
        <v>2.3066215947504474</v>
      </c>
      <c r="E30" s="119">
        <f>+IF('Data 2022'!D30=0,"",'Data 2022'!E30*1000000/'Data 2022'!C30)</f>
        <v>612.44780274408436</v>
      </c>
      <c r="F30" s="121">
        <f>+IF('Data 2022'!F30=0,"",('Data 2022'!G30)*1000000/'Data 2022'!F30)</f>
        <v>1700000</v>
      </c>
      <c r="G30" s="121">
        <f>+IF('Data 2022'!F30=0,"",('Data 2022'!G30-'Data 2022'!H30)*1000000/'Data 2022'!F30)</f>
        <v>1700000</v>
      </c>
      <c r="H30" s="120">
        <f>+IF('Data 2022'!F30=0,"",'Data 2022'!F30*1000/'Data 2022'!C30)</f>
        <v>0.19884668920262477</v>
      </c>
      <c r="I30" s="119">
        <f>+IF('Data 2022'!F30=0,"",'Data 2022'!G30*1000000/'Data 2022'!C30)</f>
        <v>338.03937164446211</v>
      </c>
      <c r="J30" s="119">
        <f>+IF('Data 2022'!I30=0,"",('Data 2022'!J30)*1000000/'Data 2022'!I30)</f>
        <v>1550000</v>
      </c>
      <c r="K30" s="119">
        <f>+IF('Data 2022'!I30=0,"",('Data 2022'!J30-'Data 2022'!K30)*1000000/'Data 2022'!I30)</f>
        <v>912500.00000000012</v>
      </c>
      <c r="L30" s="120">
        <f>+IF('Data 2022'!I30=0,"",'Data 2022'!I30*1000/'Data 2022'!C30)</f>
        <v>0.63630940544839931</v>
      </c>
      <c r="M30" s="119">
        <f>+IF('Data 2022'!I30=0,"",'Data 2022'!J30*1000000/'Data 2022'!C30)</f>
        <v>986.27957844501884</v>
      </c>
      <c r="N30" s="119">
        <f>+IF('Data 2022'!L30=0,"",('Data 2022'!M30)*1000000/'Data 2022'!L30)</f>
        <v>830000</v>
      </c>
      <c r="O30" s="119">
        <f>+IF('Data 2022'!L30=0,"",('Data 2022'!M30-'Data 2022'!N30)*1000000/'Data 2022'!L30)</f>
        <v>774000</v>
      </c>
      <c r="P30" s="120">
        <f>+IF('Data 2022'!L30=0,"",'Data 2022'!L30*1000/'Data 2022'!C30)</f>
        <v>1.9884668920262478</v>
      </c>
      <c r="Q30" s="119">
        <f>+IF('Data 2022'!L30=0,"",'Data 2022'!M30*1000000/'Data 2022'!C30)</f>
        <v>1650.4275203817856</v>
      </c>
      <c r="R30" s="119">
        <f>+IF('Data 2022'!O30=0,"",('Data 2022'!P30)*1000000/'Data 2022'!O30)</f>
        <v>89285.71428571429</v>
      </c>
      <c r="S30" s="119">
        <f>+IF('Data 2022'!O30=0,"",('Data 2022'!P30-'Data 2022'!Q30)*1000000/'Data 2022'!O30)</f>
        <v>89285.71428571429</v>
      </c>
      <c r="T30" s="120">
        <f>+IF('Data 2022'!O30=0,"",'Data 2022'!O30*1000/'Data 2022'!C30)</f>
        <v>5.5677072976734934</v>
      </c>
      <c r="U30" s="119">
        <f>+IF('Data 2022'!O30=0,"",'Data 2022'!P30*1000000/'Data 2022'!C30)</f>
        <v>497.11672300656193</v>
      </c>
      <c r="V30" s="119">
        <f>+IF('Data 2022'!X30=0,"",('Data 2022'!Y30)*1000000/'Data 2022'!X30)</f>
        <v>1107317.0731707318</v>
      </c>
      <c r="W30" s="119">
        <f>+IF('Data 2022'!X30=0,"",('Data 2022'!Y30-'Data 2022'!Z30)*1000000/'Data 2022'!X30)</f>
        <v>926829.26829268294</v>
      </c>
      <c r="X30" s="120">
        <f>+IF('Data 2022'!X30=0,"",'Data 2022'!X30*1000/'Data 2022'!C30)</f>
        <v>1.6305428514615232</v>
      </c>
      <c r="Y30" s="119">
        <f>+IF('Data 2022'!X30=0,"",'Data 2022'!Y30*1000000/'Data 2022'!C30)</f>
        <v>1805.527937959833</v>
      </c>
      <c r="Z30" s="119">
        <f>+IF('Data 2022'!AA30=0,"",('Data 2022'!AB30)*1000000/'Data 2022'!AA30)</f>
        <v>902083.33333333337</v>
      </c>
      <c r="AA30" s="119">
        <f>+IF('Data 2022'!AA30=0,"",('Data 2022'!AB30-'Data 2022'!AC30)*1000000/'Data 2022'!AA30)</f>
        <v>870833.33333333337</v>
      </c>
      <c r="AB30" s="120">
        <f>+IF('Data 2022'!AA30=0,"",'Data 2022'!AA30*1000/'Data 2022'!C30)</f>
        <v>1.9089282163451979</v>
      </c>
      <c r="AC30" s="119">
        <f>+IF('Data 2022'!AA30=0,"",'Data 2022'!AB30*1000000/'Data 2022'!C30)</f>
        <v>1722.0123284947306</v>
      </c>
      <c r="AD30" s="119">
        <f>+IF('Data 2022'!AD30=0,"",('Data 2022'!AE30)*1000000/'Data 2022'!AD30)</f>
        <v>19736.842105263157</v>
      </c>
      <c r="AE30" s="119">
        <f>+IF('Data 2022'!AD30=0,"",('Data 2022'!AE30-'Data 2022'!AF30)*1000000/'Data 2022'!AD30)</f>
        <v>19736.842105263157</v>
      </c>
      <c r="AF30" s="120">
        <f>+IF('Data 2022'!AD30=0,"",'Data 2022'!AD30*1000/'Data 2022'!C30)</f>
        <v>3.0224696758798966</v>
      </c>
      <c r="AG30" s="119">
        <f>+IF('Data 2022'!AD30=0,"",'Data 2022'!AE30*1000000/'Data 2022'!C30)</f>
        <v>59.654006760787432</v>
      </c>
      <c r="AH30" s="119">
        <f>+IF('Data 2022'!AG30=0,"",('Data 2022'!AH30)*1000000/'Data 2022'!AG30)</f>
        <v>205882.35294117648</v>
      </c>
      <c r="AI30" s="119">
        <f>+IF('Data 2022'!AG30=0,"",('Data 2022'!AH30-'Data 2022'!AI30)*1000000/'Data 2022'!AG30)</f>
        <v>202941.17647058822</v>
      </c>
      <c r="AJ30" s="120">
        <f>+IF('Data 2022'!AG30=0,"",'Data 2022'!AG30*1000/'Data 2022'!C30)</f>
        <v>1.3521574865778485</v>
      </c>
      <c r="AK30" s="119">
        <f>+IF('Data 2022'!AG30=0,"",'Data 2022'!AH30*1000000/'Data 2022'!C30)</f>
        <v>278.3853648836747</v>
      </c>
      <c r="AL30" s="119">
        <f>+IF('Data 2022'!AJ30=0,"",('Data 2022'!AK30)*1000000/'Data 2022'!AJ30)</f>
        <v>141379.31034482759</v>
      </c>
      <c r="AM30" s="119">
        <f>+IF('Data 2022'!AJ30=0,"",('Data 2022'!AK30-'Data 2022'!AL30)*1000000/'Data 2022'!AJ30)</f>
        <v>129885.05747126437</v>
      </c>
      <c r="AN30" s="120">
        <f>+IF('Data 2022'!AJ30=0,"",'Data 2022'!AJ30*1000/'Data 2022'!C30)</f>
        <v>6.9198647842513425</v>
      </c>
      <c r="AO30" s="119">
        <f>+IF('Data 2022'!AJ30=0,"",'Data 2022'!AK30*1000000/'Data 2022'!C30)</f>
        <v>978.32571087691394</v>
      </c>
      <c r="AP30" s="119" t="str">
        <f>+IF('Data 2022'!AM30=0,"",('Data 2022'!AN30)*1000000/'Data 2022'!AM30)</f>
        <v/>
      </c>
      <c r="AQ30" s="119" t="str">
        <f>+IF('Data 2022'!AM30=0,"",('Data 2022'!AN30-'Data 2022'!#REF!)*1000000/'Data 2022'!AM30)</f>
        <v/>
      </c>
      <c r="AR30" s="120" t="str">
        <f>+IF('Data 2022'!AM30=0,"",'Data 2022'!AM30*1000/'Data 2022'!C30)</f>
        <v/>
      </c>
      <c r="AS30" s="119" t="str">
        <f>+IF('Data 2022'!AM30=0,"",'Data 2022'!AN30*1000000/'Data 2022'!C30)</f>
        <v/>
      </c>
      <c r="AT30" s="119" t="str">
        <f>+IF('Data 2022'!AO30=0,"",('Data 2022'!AP30)*1000000/'Data 2022'!AO30)</f>
        <v/>
      </c>
      <c r="AU30" s="119" t="str">
        <f>+IF('Data 2022'!AO30=0,"",('Data 2022'!AP30-'Data 2022'!#REF!)*1000000/'Data 2022'!AO30)</f>
        <v/>
      </c>
      <c r="AV30" s="120" t="str">
        <f>+IF('Data 2022'!AO30=0,"",'Data 2022'!AO30*1000/'Data 2022'!C30)</f>
        <v/>
      </c>
      <c r="AW30" s="119" t="str">
        <f>+IF('Data 2022'!AO30=0,"",'Data 2022'!AP30*1000000/'Data 2022'!C30)</f>
        <v/>
      </c>
      <c r="AX30" s="119">
        <f>+IF('Data 2022'!U30=0,"",('Data 2022'!V30)*1000000/'Data 2022'!U30)</f>
        <v>1000000</v>
      </c>
      <c r="AY30" s="119">
        <f>+IF('Data 2022'!U30=0,"",('Data 2022'!V30-'Data 2022'!W30)*1000000/'Data 2022'!U30)</f>
        <v>333333.33333333331</v>
      </c>
      <c r="AZ30" s="120">
        <f>+IF('Data 2022'!U30=0,"",'Data 2022'!U30*1000/'Data 2022'!C30)</f>
        <v>0.3579240405647246</v>
      </c>
      <c r="BA30" s="119">
        <f>+IF('Data 2022'!U30=0,"",'Data 2022'!V30*1000000/'Data 2022'!C30)</f>
        <v>357.92404056472458</v>
      </c>
      <c r="BB30" s="119" t="str">
        <f>+IF(AT30="","",+IF('Data 2022'!BC30=0,0,('Data 2022'!BD30)*1000000/'Data 2022'!BC30))</f>
        <v/>
      </c>
      <c r="BC30" s="119" t="str">
        <f>+IF(AU30="","",+IF('Data 2022'!BC30=0,"",('Data 2022'!BD30-'Data 2022'!BE30)*1000000/'Data 2022'!BC30))</f>
        <v/>
      </c>
      <c r="BD30" s="120" t="str">
        <f>+IF(AV30="","",IF('Data 2022'!BC30=0,"",'Data 2022'!BC30*1000/'Data 2022'!C30))</f>
        <v/>
      </c>
      <c r="BE30" s="119" t="str">
        <f>+IF(AW30="","",IF('Data 2022'!BC30=0,"",('Data 2022'!BD30-'Data 2022'!BE30)*1000000/'Data 2022'!C30))</f>
        <v/>
      </c>
      <c r="BF30" s="119">
        <f>+IF('Data 2022'!BC30-'Data 2022'!BF30=0,"",('Data 2022'!BD30-'Data 2022'!BG30)*1000000/('Data 2022'!BC30-'Data 2022'!BF30))</f>
        <v>358678.95545314898</v>
      </c>
      <c r="BG30" s="119" t="e">
        <f>+IF('Data 2022'!BC30-'Data 2022'!BF30=0,"",('Data 2022'!BD30-'Data 2022'!BE30-'Data 2022'!BG30-'Data 2022'!#REF!)*1000000/('Data 2022'!BC30-'Data 2022'!BF30))</f>
        <v>#REF!</v>
      </c>
      <c r="BH30" s="120">
        <f>+IF('Data 2022'!BC30-'Data 2022'!BF30=0,"",('Data 2022'!BC30-'Data 2022'!BF30)*1000/'Data 2022'!C30)</f>
        <v>25.889838934181746</v>
      </c>
      <c r="BI30" s="119" t="e">
        <f>+IF('Data 2022'!BC30-'Data 2022'!BF30=0,"",('Data 2022'!BD30-'Data 2022'!BE30-'Data 2022'!BG30-'Data 2022'!#REF!)*1000000/'Data 2022'!C30)</f>
        <v>#REF!</v>
      </c>
      <c r="BJ30" s="119" t="str">
        <f>+IF('Data 2022'!BF30=0,"",('Data 2022'!BG30)*1000000/'Data 2022'!BF30)</f>
        <v/>
      </c>
      <c r="BK30" s="119" t="str">
        <f>+IF('Data 2022'!BF30=0,"",('Data 2022'!BG30-'Data 2022'!#REF!)*1000000/'Data 2022'!BF30)</f>
        <v/>
      </c>
      <c r="BL30" s="120" t="str">
        <f>+IF('Data 2022'!BF30=0,"",'Data 2022'!BF30*1000/'Data 2022'!C30)</f>
        <v/>
      </c>
      <c r="BM30" s="119" t="str">
        <f>+IF('Data 2022'!BF30=0,"",('Data 2022'!BG30-'Data 2022'!#REF!)*1000000/'Data 2022'!C30)</f>
        <v/>
      </c>
      <c r="BN30" s="119">
        <f>+IF('Data 2022'!L30+'Data 2022'!O30+'Data 2022'!X30+'Data 2022'!AA30=0,"",('Data 2022'!M30+'Data 2022'!P30+'Data 2022'!Y30+'Data 2022'!AB30)*1000000/('Data 2022'!L30+'Data 2022'!O30+'Data 2022'!X30+'Data 2022'!AA30))</f>
        <v>511469.53405017924</v>
      </c>
      <c r="BO30" s="119">
        <f>+IF('Data 2022'!L30+'Data 2022'!O30+'Data 2022'!X30+'Data 2022'!AA30=0,"",('Data 2022'!M30-'Data 2022'!N30+'Data 2022'!P30-'Data 2022'!Q30+'Data 2022'!Y30-'Data 2022'!Z30+'Data 2022'!AB30-'Data 2022'!AC30)*1000000/('Data 2022'!L30+'Data 2022'!O30+'Data 2022'!X30+'Data 2022'!AA30))</f>
        <v>469534.05017921148</v>
      </c>
      <c r="BP30" s="120">
        <f>+('Data 2022'!L30+'Data 2022'!O30+'Data 2022'!X30+'Data 2022'!AA30)*1000/'Data 2022'!C30</f>
        <v>11.095645257506462</v>
      </c>
      <c r="BQ30" s="119">
        <f>+('Data 2022'!M30-'Data 2022'!N30+'Data 2022'!P30-'Data 2022'!Q30+'Data 2022'!Y30-'Data 2022'!Z30+'Data 2022'!AB30-'Data 2022'!AC30)*1000000/('Data 2022'!C30)</f>
        <v>5209.7832571087692</v>
      </c>
      <c r="BR30" s="122" t="str">
        <f>+IF('Data 2022'!AU30=0,"",'Data 2022'!AU30*1000/'Data 2022'!$C30)</f>
        <v/>
      </c>
      <c r="BS30" s="122" t="str">
        <f>+IF('Data 2022'!AV30=0,"",'Data 2022'!AV30*1000/'Data 2022'!$C30)</f>
        <v/>
      </c>
      <c r="BT30" s="122">
        <f>+IF('Data 2022'!AS30=0,"",'Data 2022'!AS30*1000/'Data 2022'!$C30)</f>
        <v>0.54483992841519191</v>
      </c>
      <c r="BU30" s="122">
        <f>+IF('Data 2022'!AT30=0,"",'Data 2022'!AT30*1000/'Data 2022'!$C30)</f>
        <v>0.48120898787035193</v>
      </c>
      <c r="BV30" s="122" t="str">
        <f>+IF('Data 2022'!AU30=0,"",'Data 2022'!AU30*1000/'Data 2022'!$C30)</f>
        <v/>
      </c>
      <c r="BW30" s="122" t="str">
        <f>+IF('Data 2022'!AV30=0,"",'Data 2022'!AV30*1000/'Data 2022'!$C30)</f>
        <v/>
      </c>
      <c r="BX30" s="122">
        <f>+IF('Data 2022'!AW30=0,"",'Data 2022'!AW30*1000/'Data 2022'!$C30)</f>
        <v>0.52893219327898189</v>
      </c>
      <c r="BY30" s="122">
        <f>+IF('Data 2022'!AX30=0,"",'Data 2022'!AX30*1000/'Data 2022'!$C30)</f>
        <v>6.7607874328892426E-2</v>
      </c>
      <c r="BZ30" s="122">
        <f>+IF('Data 2022'!AY30=0,"",'Data 2022'!AY30*1000/'Data 2022'!$C30)</f>
        <v>1.2248956054881686</v>
      </c>
      <c r="CA30" s="122">
        <f>+IF('Data 2022'!AZ30=0,"",'Data 2022'!AZ30*1000/'Data 2022'!$C30)</f>
        <v>0.43746271624577449</v>
      </c>
      <c r="CB30" s="122">
        <f>+IF('Data 2022'!BA30=0,"",'Data 2022'!BA30*1000/'Data 2022'!$C30)</f>
        <v>2.2986677271823424</v>
      </c>
      <c r="CC30" s="122">
        <f>+IF('Data 2022'!BB30=0,"",'Data 2022'!BB30*1000/'Data 2022'!$C30)</f>
        <v>0.98627957844501879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2</vt:i4>
      </vt:variant>
    </vt:vector>
  </HeadingPairs>
  <TitlesOfParts>
    <vt:vector size="11" baseType="lpstr">
      <vt:lpstr>Data 2019 og 2018</vt:lpstr>
      <vt:lpstr>Printvenlig</vt:lpstr>
      <vt:lpstr>Resultater 2022</vt:lpstr>
      <vt:lpstr>Data 2022</vt:lpstr>
      <vt:lpstr>Tabeller</vt:lpstr>
      <vt:lpstr>Tabeller (2)</vt:lpstr>
      <vt:lpstr>Tabeller (3)</vt:lpstr>
      <vt:lpstr>Tabeller (4)</vt:lpstr>
      <vt:lpstr>Tabeller (5)</vt:lpstr>
      <vt:lpstr>'Data 2019 og 2018'!Udskriftsområde</vt:lpstr>
      <vt:lpstr>'Data 2022'!Udskriftsområde</vt:lpstr>
    </vt:vector>
  </TitlesOfParts>
  <Company>Ballerup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Krag</dc:creator>
  <cp:lastModifiedBy>Rune Hagel Andersen</cp:lastModifiedBy>
  <cp:lastPrinted>2023-05-24T08:02:15Z</cp:lastPrinted>
  <dcterms:created xsi:type="dcterms:W3CDTF">2012-05-11T08:55:06Z</dcterms:created>
  <dcterms:modified xsi:type="dcterms:W3CDTF">2023-05-25T13:54:39Z</dcterms:modified>
</cp:coreProperties>
</file>